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2"/>
  <workbookPr/>
  <mc:AlternateContent xmlns:mc="http://schemas.openxmlformats.org/markup-compatibility/2006">
    <mc:Choice Requires="x15">
      <x15ac:absPath xmlns:x15ac="http://schemas.microsoft.com/office/spreadsheetml/2010/11/ac" url="https://d.docs.live.net/e67e50b98a4af0b7/PSKL/Budżety/"/>
    </mc:Choice>
  </mc:AlternateContent>
  <xr:revisionPtr revIDLastSave="28" documentId="8_{BB103025-F45B-BD4A-A16C-64C4340253F6}" xr6:coauthVersionLast="47" xr6:coauthVersionMax="47" xr10:uidLastSave="{EFB252FF-9AFB-4B0A-B86D-2995C0716294}"/>
  <bookViews>
    <workbookView xWindow="0" yWindow="500" windowWidth="51200" windowHeight="26600" firstSheet="1" xr2:uid="{00000000-000D-0000-FFFF-FFFF00000000}"/>
  </bookViews>
  <sheets>
    <sheet name="Budżet i Wykon 2024" sheetId="1" r:id="rId1"/>
    <sheet name="Budżet 2025" sheetId="2" r:id="rId2"/>
    <sheet name="Analityka Europe Cup" sheetId="3" r:id="rId3"/>
    <sheet name="Analityka ME ILCA4" sheetId="4" r:id="rId4"/>
    <sheet name="Analityka PPSKL" sheetId="5" r:id="rId5"/>
    <sheet name="Analityka FPPolski" sheetId="6" r:id="rId6"/>
    <sheet name="Analitylka MP Masters" sheetId="7" r:id="rId7"/>
    <sheet name="Arkusz7" sheetId="8" r:id="rId8"/>
  </sheets>
  <externalReferences>
    <externalReference r:id="rId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F45" i="2"/>
  <c r="G46" i="2"/>
  <c r="F46" i="2"/>
  <c r="H45" i="2"/>
  <c r="H46" i="2"/>
  <c r="H47" i="2"/>
  <c r="G47" i="2"/>
  <c r="F47" i="2"/>
  <c r="H58" i="7"/>
  <c r="G58" i="7"/>
  <c r="F58" i="7"/>
  <c r="E58" i="7"/>
  <c r="H57" i="7"/>
  <c r="G57" i="7"/>
  <c r="F57" i="7"/>
  <c r="E57" i="7"/>
  <c r="H55" i="7"/>
  <c r="G55" i="7"/>
  <c r="G59" i="7" s="1"/>
  <c r="F55" i="7"/>
  <c r="E55" i="7"/>
  <c r="C52" i="7"/>
  <c r="E53" i="7"/>
  <c r="E52" i="7"/>
  <c r="C45" i="7"/>
  <c r="C39" i="7"/>
  <c r="C36" i="7"/>
  <c r="C33" i="7"/>
  <c r="C27" i="7"/>
  <c r="C21" i="7"/>
  <c r="H15" i="7"/>
  <c r="D13" i="7"/>
  <c r="H13" i="7" s="1"/>
  <c r="D12" i="7"/>
  <c r="E54" i="7" s="1"/>
  <c r="E59" i="7" s="1"/>
  <c r="F11" i="7"/>
  <c r="G7" i="7"/>
  <c r="G8" i="7" s="1"/>
  <c r="E7" i="7"/>
  <c r="E8" i="7" s="1"/>
  <c r="H6" i="7"/>
  <c r="F5" i="7"/>
  <c r="F4" i="7"/>
  <c r="D4" i="7"/>
  <c r="H4" i="7" s="1"/>
  <c r="H3" i="7"/>
  <c r="H58" i="6"/>
  <c r="G58" i="6"/>
  <c r="F58" i="6"/>
  <c r="E58" i="6"/>
  <c r="H57" i="6"/>
  <c r="G57" i="6"/>
  <c r="F57" i="6"/>
  <c r="E57" i="6"/>
  <c r="H55" i="6"/>
  <c r="H59" i="6" s="1"/>
  <c r="G55" i="6"/>
  <c r="F55" i="6"/>
  <c r="E55" i="6"/>
  <c r="E53" i="6"/>
  <c r="E52" i="6"/>
  <c r="C52" i="6"/>
  <c r="C45" i="6"/>
  <c r="C39" i="6"/>
  <c r="C36" i="6"/>
  <c r="C33" i="6" s="1"/>
  <c r="C27" i="6"/>
  <c r="C21" i="6"/>
  <c r="H15" i="6"/>
  <c r="D13" i="6"/>
  <c r="H13" i="6" s="1"/>
  <c r="D12" i="6"/>
  <c r="E54" i="6" s="1"/>
  <c r="F11" i="6"/>
  <c r="G7" i="6"/>
  <c r="G8" i="6" s="1"/>
  <c r="E7" i="6"/>
  <c r="E8" i="6" s="1"/>
  <c r="H8" i="6" s="1"/>
  <c r="H10" i="6" s="1"/>
  <c r="H6" i="6"/>
  <c r="F4" i="6"/>
  <c r="F5" i="6" s="1"/>
  <c r="D4" i="6"/>
  <c r="D5" i="6" s="1"/>
  <c r="H3" i="6"/>
  <c r="H58" i="5"/>
  <c r="G58" i="5"/>
  <c r="F58" i="5"/>
  <c r="E58" i="5"/>
  <c r="H57" i="5"/>
  <c r="G57" i="5"/>
  <c r="F57" i="5"/>
  <c r="E57" i="5"/>
  <c r="H55" i="5"/>
  <c r="H59" i="5" s="1"/>
  <c r="G55" i="5"/>
  <c r="G59" i="5" s="1"/>
  <c r="F55" i="5"/>
  <c r="E55" i="5"/>
  <c r="E53" i="5"/>
  <c r="E52" i="5"/>
  <c r="C52" i="5"/>
  <c r="C45" i="5"/>
  <c r="C39" i="5"/>
  <c r="C33" i="5"/>
  <c r="C27" i="5"/>
  <c r="C21" i="5"/>
  <c r="H15" i="5"/>
  <c r="D13" i="5"/>
  <c r="H13" i="5" s="1"/>
  <c r="D12" i="5"/>
  <c r="H12" i="5" s="1"/>
  <c r="F11" i="5"/>
  <c r="G7" i="5"/>
  <c r="G8" i="5" s="1"/>
  <c r="E7" i="5"/>
  <c r="E8" i="5" s="1"/>
  <c r="H8" i="5" s="1"/>
  <c r="H10" i="5" s="1"/>
  <c r="H6" i="5"/>
  <c r="F4" i="5"/>
  <c r="F5" i="5" s="1"/>
  <c r="D4" i="5"/>
  <c r="D5" i="5" s="1"/>
  <c r="H5" i="5" s="1"/>
  <c r="H9" i="5" s="1"/>
  <c r="H3" i="5"/>
  <c r="G43" i="2"/>
  <c r="H58" i="3"/>
  <c r="H57" i="3"/>
  <c r="H55" i="3"/>
  <c r="G58" i="3"/>
  <c r="G57" i="3"/>
  <c r="G55" i="3"/>
  <c r="F58" i="3"/>
  <c r="F57" i="3"/>
  <c r="F55" i="3"/>
  <c r="E58" i="3"/>
  <c r="E57" i="3"/>
  <c r="E55" i="3"/>
  <c r="F11" i="3"/>
  <c r="C54" i="3"/>
  <c r="E53" i="3"/>
  <c r="E52" i="3"/>
  <c r="C33" i="3"/>
  <c r="C36" i="3"/>
  <c r="H15" i="3"/>
  <c r="D13" i="3"/>
  <c r="H13" i="3" s="1"/>
  <c r="D12" i="3"/>
  <c r="E54" i="3" s="1"/>
  <c r="G7" i="3"/>
  <c r="E7" i="3"/>
  <c r="E8" i="3" s="1"/>
  <c r="H6" i="3"/>
  <c r="F4" i="3"/>
  <c r="F5" i="3" s="1"/>
  <c r="D4" i="3"/>
  <c r="D5" i="3" s="1"/>
  <c r="H3" i="3"/>
  <c r="G10" i="2"/>
  <c r="E11" i="2"/>
  <c r="G44" i="2"/>
  <c r="I57" i="4"/>
  <c r="H57" i="4"/>
  <c r="C57" i="4"/>
  <c r="I56" i="4"/>
  <c r="H56" i="4"/>
  <c r="G56" i="4"/>
  <c r="F56" i="4"/>
  <c r="J56" i="4" s="1"/>
  <c r="E56" i="4"/>
  <c r="C56" i="4"/>
  <c r="I55" i="4"/>
  <c r="H55" i="4"/>
  <c r="G55" i="4"/>
  <c r="F55" i="4"/>
  <c r="J55" i="4" s="1"/>
  <c r="E55" i="4"/>
  <c r="C55" i="4"/>
  <c r="C54" i="4"/>
  <c r="I53" i="4"/>
  <c r="H53" i="4"/>
  <c r="G53" i="4"/>
  <c r="G57" i="4" s="1"/>
  <c r="F53" i="4"/>
  <c r="F57" i="4" s="1"/>
  <c r="E53" i="4"/>
  <c r="C53" i="4"/>
  <c r="C52" i="4"/>
  <c r="E51" i="4"/>
  <c r="C51" i="4"/>
  <c r="C50" i="4" s="1"/>
  <c r="E50" i="4"/>
  <c r="C49" i="4"/>
  <c r="C48" i="4"/>
  <c r="C47" i="4"/>
  <c r="C46" i="4"/>
  <c r="C45" i="4"/>
  <c r="C44" i="4"/>
  <c r="C43" i="4"/>
  <c r="C41" i="4"/>
  <c r="C37" i="4" s="1"/>
  <c r="C40" i="4"/>
  <c r="C39" i="4"/>
  <c r="C38" i="4"/>
  <c r="C35" i="4"/>
  <c r="C34" i="4"/>
  <c r="C33" i="4"/>
  <c r="C32" i="4"/>
  <c r="C31" i="4"/>
  <c r="C29" i="4"/>
  <c r="C28" i="4"/>
  <c r="C27" i="4"/>
  <c r="C25" i="4" s="1"/>
  <c r="C26" i="4"/>
  <c r="C23" i="4"/>
  <c r="C22" i="4"/>
  <c r="C21" i="4"/>
  <c r="C20" i="4"/>
  <c r="C19" i="4"/>
  <c r="H16" i="4"/>
  <c r="H13" i="4"/>
  <c r="D11" i="4"/>
  <c r="H11" i="4" s="1"/>
  <c r="D10" i="4"/>
  <c r="E52" i="4" s="1"/>
  <c r="G7" i="4"/>
  <c r="G8" i="4" s="1"/>
  <c r="E7" i="4"/>
  <c r="H6" i="4"/>
  <c r="F4" i="4"/>
  <c r="F5" i="4" s="1"/>
  <c r="D4" i="4"/>
  <c r="H4" i="4" s="1"/>
  <c r="H3" i="4"/>
  <c r="H7" i="4" l="1"/>
  <c r="E8" i="4"/>
  <c r="H8" i="4" s="1"/>
  <c r="E57" i="4"/>
  <c r="F59" i="5"/>
  <c r="C60" i="5"/>
  <c r="H11" i="5"/>
  <c r="E54" i="5"/>
  <c r="E59" i="5"/>
  <c r="H14" i="5"/>
  <c r="H19" i="5" s="1"/>
  <c r="F59" i="6"/>
  <c r="G59" i="6"/>
  <c r="C60" i="6"/>
  <c r="H20" i="6"/>
  <c r="E59" i="6"/>
  <c r="H12" i="6"/>
  <c r="H59" i="7"/>
  <c r="F59" i="7"/>
  <c r="C60" i="7"/>
  <c r="H20" i="7"/>
  <c r="H8" i="7"/>
  <c r="H10" i="7" s="1"/>
  <c r="D5" i="7"/>
  <c r="H5" i="7"/>
  <c r="H9" i="7" s="1"/>
  <c r="H12" i="7"/>
  <c r="H7" i="7"/>
  <c r="H5" i="6"/>
  <c r="H9" i="6" s="1"/>
  <c r="H11" i="6" s="1"/>
  <c r="H14" i="6" s="1"/>
  <c r="H19" i="6" s="1"/>
  <c r="H7" i="6"/>
  <c r="H4" i="6"/>
  <c r="H7" i="5"/>
  <c r="H20" i="5"/>
  <c r="H21" i="5" s="1"/>
  <c r="H4" i="5"/>
  <c r="C21" i="3"/>
  <c r="F59" i="3"/>
  <c r="C45" i="3"/>
  <c r="H59" i="3"/>
  <c r="C39" i="3"/>
  <c r="H7" i="3"/>
  <c r="C27" i="3"/>
  <c r="G59" i="3"/>
  <c r="H5" i="3"/>
  <c r="H9" i="3" s="1"/>
  <c r="C52" i="3"/>
  <c r="G8" i="3"/>
  <c r="H8" i="3" s="1"/>
  <c r="H10" i="3" s="1"/>
  <c r="E59" i="3"/>
  <c r="H4" i="3"/>
  <c r="H12" i="3"/>
  <c r="H18" i="4"/>
  <c r="J57" i="4"/>
  <c r="J58" i="4"/>
  <c r="C58" i="4"/>
  <c r="H20" i="4"/>
  <c r="J53" i="4"/>
  <c r="K49" i="4"/>
  <c r="H10" i="4"/>
  <c r="L49" i="4"/>
  <c r="D5" i="4"/>
  <c r="H5" i="4" s="1"/>
  <c r="H9" i="4" s="1"/>
  <c r="H12" i="4" s="1"/>
  <c r="H17" i="4" s="1"/>
  <c r="F44" i="2" s="1"/>
  <c r="H44" i="2" s="1"/>
  <c r="H11" i="3" l="1"/>
  <c r="H14" i="3" s="1"/>
  <c r="H21" i="6"/>
  <c r="H11" i="7"/>
  <c r="H14" i="7"/>
  <c r="H19" i="7" s="1"/>
  <c r="H21" i="7" s="1"/>
  <c r="C60" i="3"/>
  <c r="H20" i="3"/>
  <c r="H58" i="4"/>
  <c r="H19" i="4" s="1"/>
  <c r="H21" i="4"/>
  <c r="L52" i="4"/>
  <c r="L51" i="4"/>
  <c r="L50" i="4"/>
  <c r="L53" i="4"/>
  <c r="L57" i="4"/>
  <c r="L58" i="4" s="1"/>
  <c r="L55" i="4"/>
  <c r="L56" i="4"/>
  <c r="K52" i="4"/>
  <c r="M52" i="4" s="1"/>
  <c r="K51" i="4"/>
  <c r="M51" i="4" s="1"/>
  <c r="K50" i="4"/>
  <c r="M50" i="4" s="1"/>
  <c r="K56" i="4"/>
  <c r="K53" i="4"/>
  <c r="K57" i="4"/>
  <c r="K55" i="4"/>
  <c r="M55" i="4" l="1"/>
  <c r="K58" i="4"/>
  <c r="M57" i="4"/>
  <c r="M58" i="4" s="1"/>
  <c r="M53" i="4"/>
  <c r="M56" i="4"/>
  <c r="G32" i="2" l="1"/>
  <c r="G34" i="2"/>
  <c r="G8" i="2" l="1"/>
  <c r="I15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3" i="2"/>
  <c r="I35" i="2"/>
  <c r="I36" i="2"/>
  <c r="I14" i="2"/>
  <c r="I5" i="2"/>
  <c r="I6" i="2"/>
  <c r="I9" i="2"/>
  <c r="I4" i="2"/>
  <c r="H11" i="2"/>
  <c r="H37" i="2"/>
  <c r="G48" i="2"/>
  <c r="I16" i="2" s="1"/>
  <c r="G25" i="2"/>
  <c r="G15" i="2"/>
  <c r="G19" i="2"/>
  <c r="G20" i="2"/>
  <c r="G21" i="2"/>
  <c r="G22" i="2"/>
  <c r="G23" i="2"/>
  <c r="G24" i="2"/>
  <c r="G26" i="2"/>
  <c r="G27" i="2"/>
  <c r="G28" i="2"/>
  <c r="G29" i="2"/>
  <c r="G30" i="2"/>
  <c r="G31" i="2"/>
  <c r="G33" i="2"/>
  <c r="G35" i="2"/>
  <c r="G36" i="2"/>
  <c r="G14" i="2"/>
  <c r="G5" i="2"/>
  <c r="G9" i="2"/>
  <c r="G4" i="2"/>
  <c r="G6" i="2"/>
  <c r="E37" i="2"/>
  <c r="J34" i="1"/>
  <c r="J35" i="1"/>
  <c r="J36" i="1"/>
  <c r="J37" i="1"/>
  <c r="K37" i="1" s="1"/>
  <c r="J28" i="1"/>
  <c r="J29" i="1"/>
  <c r="J31" i="1"/>
  <c r="J27" i="1"/>
  <c r="K27" i="1" s="1"/>
  <c r="J21" i="1"/>
  <c r="K21" i="1" s="1"/>
  <c r="J18" i="1"/>
  <c r="J19" i="1"/>
  <c r="K19" i="1" s="1"/>
  <c r="J16" i="1"/>
  <c r="K16" i="1" s="1"/>
  <c r="T17" i="1"/>
  <c r="J17" i="1" s="1"/>
  <c r="K17" i="1" s="1"/>
  <c r="K24" i="1"/>
  <c r="K28" i="1"/>
  <c r="K29" i="1"/>
  <c r="K30" i="1"/>
  <c r="K31" i="1"/>
  <c r="K33" i="1"/>
  <c r="K9" i="1"/>
  <c r="K12" i="1"/>
  <c r="K6" i="1"/>
  <c r="T16" i="1"/>
  <c r="T32" i="1"/>
  <c r="J32" i="1" s="1"/>
  <c r="K32" i="1" s="1"/>
  <c r="T27" i="1"/>
  <c r="T26" i="1"/>
  <c r="J26" i="1" s="1"/>
  <c r="K26" i="1" s="1"/>
  <c r="T25" i="1"/>
  <c r="J25" i="1" s="1"/>
  <c r="K25" i="1" s="1"/>
  <c r="T23" i="1"/>
  <c r="T22" i="1"/>
  <c r="J22" i="1" s="1"/>
  <c r="K22" i="1" s="1"/>
  <c r="T20" i="1"/>
  <c r="J20" i="1" s="1"/>
  <c r="K20" i="1" s="1"/>
  <c r="J7" i="1"/>
  <c r="K7" i="1" s="1"/>
  <c r="J6" i="1"/>
  <c r="G39" i="1"/>
  <c r="G13" i="1"/>
  <c r="J39" i="1" l="1"/>
  <c r="H38" i="2"/>
  <c r="F37" i="2"/>
  <c r="G16" i="2"/>
  <c r="K39" i="1"/>
  <c r="J13" i="1"/>
  <c r="G40" i="1"/>
  <c r="G37" i="2" l="1"/>
  <c r="I37" i="2"/>
  <c r="J40" i="1"/>
  <c r="K13" i="1"/>
  <c r="E38" i="2" l="1"/>
  <c r="H19" i="3"/>
  <c r="F43" i="2" l="1"/>
  <c r="H21" i="3"/>
  <c r="H43" i="2" l="1"/>
  <c r="H48" i="2" s="1"/>
  <c r="F7" i="2" s="1"/>
  <c r="F48" i="2"/>
  <c r="I7" i="2" l="1"/>
  <c r="F11" i="2"/>
  <c r="G7" i="2"/>
  <c r="I11" i="2" l="1"/>
  <c r="F38" i="2"/>
  <c r="G11" i="2"/>
  <c r="I38" i="2" l="1"/>
  <c r="G38" i="2"/>
</calcChain>
</file>

<file path=xl/sharedStrings.xml><?xml version="1.0" encoding="utf-8"?>
<sst xmlns="http://schemas.openxmlformats.org/spreadsheetml/2006/main" count="515" uniqueCount="184">
  <si>
    <t>BUDŻET 2024</t>
  </si>
  <si>
    <t>Wplywy</t>
  </si>
  <si>
    <t>Plan</t>
  </si>
  <si>
    <t>Wykon</t>
  </si>
  <si>
    <t>% chg</t>
  </si>
  <si>
    <t xml:space="preserve">Skladki czlonkowskie </t>
  </si>
  <si>
    <t>Wpisowe</t>
  </si>
  <si>
    <t>Darowizny</t>
  </si>
  <si>
    <t xml:space="preserve">Zwrot Kadrowicze ILCA PZŻ </t>
  </si>
  <si>
    <t>Nota Invest P</t>
  </si>
  <si>
    <t>Wpisowe regaty</t>
  </si>
  <si>
    <t>Z roku 2023</t>
  </si>
  <si>
    <t>według bilansu</t>
  </si>
  <si>
    <t>SUMA</t>
  </si>
  <si>
    <t>Wydatki</t>
  </si>
  <si>
    <t>PLAN</t>
  </si>
  <si>
    <t>Analityka</t>
  </si>
  <si>
    <t>Suma</t>
  </si>
  <si>
    <t xml:space="preserve">Strona + obsluga </t>
  </si>
  <si>
    <t>FB obsługa</t>
  </si>
  <si>
    <t>12x700</t>
  </si>
  <si>
    <t>Regaty PE</t>
  </si>
  <si>
    <t>Nord CUP</t>
  </si>
  <si>
    <t>Regaty Ppucka</t>
  </si>
  <si>
    <t>Regaty Finał</t>
  </si>
  <si>
    <t>2000 Kluk</t>
  </si>
  <si>
    <t>1144 Tomek</t>
  </si>
  <si>
    <t>300 prowadzący</t>
  </si>
  <si>
    <t>reszta nagrody</t>
  </si>
  <si>
    <t>Księgowość</t>
  </si>
  <si>
    <t>Promocja</t>
  </si>
  <si>
    <t>Rezerwa</t>
  </si>
  <si>
    <t>500 kluk Masters</t>
  </si>
  <si>
    <t>732 puchary OOM</t>
  </si>
  <si>
    <t>1230 medale</t>
  </si>
  <si>
    <t>ME ILCA 4 PUCK 2025</t>
  </si>
  <si>
    <t>690 JJ Puck</t>
  </si>
  <si>
    <t>Stroje reprezentacyjne</t>
  </si>
  <si>
    <t>dof. Miłosz</t>
  </si>
  <si>
    <t>połowa</t>
  </si>
  <si>
    <t>Obsługa foto</t>
  </si>
  <si>
    <t>2400 PPSKL</t>
  </si>
  <si>
    <t>2460 Ncup</t>
  </si>
  <si>
    <t>1200PPC</t>
  </si>
  <si>
    <t>Koszty biurowe</t>
  </si>
  <si>
    <t>Wyjazdy zagraniczne</t>
  </si>
  <si>
    <t>4 x 705 diety</t>
  </si>
  <si>
    <t>Składka PZŻ</t>
  </si>
  <si>
    <t>Siedziba</t>
  </si>
  <si>
    <t>Składka ILCA</t>
  </si>
  <si>
    <t>4283 S</t>
  </si>
  <si>
    <t>Koszty bankowe</t>
  </si>
  <si>
    <t>Koszt działalnosci zarządu</t>
  </si>
  <si>
    <t>1120 Ppucka Tomek</t>
  </si>
  <si>
    <t>Opłasty pośrednika PeyU</t>
  </si>
  <si>
    <t>nagrody</t>
  </si>
  <si>
    <t>koszulki</t>
  </si>
  <si>
    <t>Licencja i OC regat</t>
  </si>
  <si>
    <t>medale</t>
  </si>
  <si>
    <t>Wynik</t>
  </si>
  <si>
    <t>Ppucka PZŻ</t>
  </si>
  <si>
    <t>BUDŻET 2025</t>
  </si>
  <si>
    <t>Wplywy Działalność Podstawowa</t>
  </si>
  <si>
    <t>Wykon 2024</t>
  </si>
  <si>
    <t>Plan 2025</t>
  </si>
  <si>
    <t>Wykon vs. Budżet %</t>
  </si>
  <si>
    <t>Wpisowe PSKL</t>
  </si>
  <si>
    <t>Wynik z organaizacji Regat</t>
  </si>
  <si>
    <t>Saldo z roku poprzedniego (PLN)</t>
  </si>
  <si>
    <t>Saldo z roku poprzedniego (EUR)</t>
  </si>
  <si>
    <t>Gotówka dyspozycyjna</t>
  </si>
  <si>
    <t xml:space="preserve">Strona + obsluga UpWind24 </t>
  </si>
  <si>
    <t>Obsługa Social Media</t>
  </si>
  <si>
    <t>Koszty Organizacji Regat Finał PPSKL</t>
  </si>
  <si>
    <t>Koszty Organizacji Ppucka</t>
  </si>
  <si>
    <t>MP ILCA 6 Masters</t>
  </si>
  <si>
    <t>Obsługa foto (uchwała Walnego)</t>
  </si>
  <si>
    <t>Delegacje krajowe</t>
  </si>
  <si>
    <t>Koszt działalnosci Zarządu (?)</t>
  </si>
  <si>
    <t>Opłaty Pośrednik AutoPay SA</t>
  </si>
  <si>
    <t>Nagrody Specjalne</t>
  </si>
  <si>
    <t>Abonament PIT 11 FilUp</t>
  </si>
  <si>
    <t>Przyczepa</t>
  </si>
  <si>
    <t>Rezerwa Zarzą∂u</t>
  </si>
  <si>
    <t>Wynik z Organizacji Regat</t>
  </si>
  <si>
    <t>Przychody</t>
  </si>
  <si>
    <t>Koszty</t>
  </si>
  <si>
    <t>Europe Cup</t>
  </si>
  <si>
    <t>ME ILCA4</t>
  </si>
  <si>
    <t>Puchar PSKL</t>
  </si>
  <si>
    <t>Finał PPolski</t>
  </si>
  <si>
    <t>MP Masters</t>
  </si>
  <si>
    <t>Parametr (%) / kurs</t>
  </si>
  <si>
    <t>Ilość Zawodników Zagranica (szt.)</t>
  </si>
  <si>
    <t>Ilość Zawodników POL (szt.)</t>
  </si>
  <si>
    <t>Cena Zawodnicy (EUR)</t>
  </si>
  <si>
    <t xml:space="preserve">Cena Trenerzy (EUR) </t>
  </si>
  <si>
    <t>Suma uczestnicy (EUR)</t>
  </si>
  <si>
    <t>Wpisowe Zawodnicy (EUR)</t>
  </si>
  <si>
    <t>Eur ILCA Charge (EUR)</t>
  </si>
  <si>
    <t>Wpisowe Przychód (EUR)</t>
  </si>
  <si>
    <t>Wpisowe Zawodnicy (PLN)</t>
  </si>
  <si>
    <t>Eur ILCA Charge (PLN)</t>
  </si>
  <si>
    <t>Wpisowe Przychód (PLN)</t>
  </si>
  <si>
    <t>Wpisowe w PLN</t>
  </si>
  <si>
    <t>Ilość Zawodników / Suma przychodów (PLN)</t>
  </si>
  <si>
    <t>Ilośc os. towa./ Przychód z Party (PLN)</t>
  </si>
  <si>
    <t>Sprzedaż Gadżetów w tym skarpet</t>
  </si>
  <si>
    <t>Przychody Regaty (PLN)</t>
  </si>
  <si>
    <t>Wartość Wsparcia Sponsorów</t>
  </si>
  <si>
    <t>Faktury alokowane do Sponsorów</t>
  </si>
  <si>
    <t>Gotówka / Cash</t>
  </si>
  <si>
    <t>Powierzchnia  / Barter / Nagrody</t>
  </si>
  <si>
    <t>Non-cash</t>
  </si>
  <si>
    <t>Przychody Cash Total</t>
  </si>
  <si>
    <t>Koszty  Całkowite (PLN)</t>
  </si>
  <si>
    <t>Woda (Ludzie)</t>
  </si>
  <si>
    <t>Wynik (PLN)</t>
  </si>
  <si>
    <t>Ilośc Ludzi (W)</t>
  </si>
  <si>
    <t xml:space="preserve"> Koszty Wynagrodzeń (W)</t>
  </si>
  <si>
    <t>Koszty Dojazdów (W)</t>
  </si>
  <si>
    <t>Wyżywienie Kawatery (W)</t>
  </si>
  <si>
    <t>Inne koszty Osob. (W)</t>
  </si>
  <si>
    <t>Pomiary (Ludzie)</t>
  </si>
  <si>
    <t>Ilośc Ludzi (P)</t>
  </si>
  <si>
    <t xml:space="preserve"> Koszty Wynagrodzeń (P)</t>
  </si>
  <si>
    <t>Koszty Dojazdy (P)</t>
  </si>
  <si>
    <t>Wyżywienie Kawatery (P)</t>
  </si>
  <si>
    <t>Inne koszty Osob. (P)</t>
  </si>
  <si>
    <t>Biuro (Ludzie)</t>
  </si>
  <si>
    <t>Ilośc Ludzi (B)</t>
  </si>
  <si>
    <t xml:space="preserve"> Koszty Wynagrodzeń  (B)</t>
  </si>
  <si>
    <t>Koszty Dojazdy (B)</t>
  </si>
  <si>
    <t>Wyżywienie Kawatery (B)</t>
  </si>
  <si>
    <t>Inne koszty Osob. (B)</t>
  </si>
  <si>
    <t>Serwis Centrum (Ludzie)</t>
  </si>
  <si>
    <t>Ilośc Ludzi (SC)</t>
  </si>
  <si>
    <t xml:space="preserve"> Koszty Wynagrodzeń  (SC)</t>
  </si>
  <si>
    <t>Koszty Dojazdy (SC)</t>
  </si>
  <si>
    <t>Wyżywienie Kawatery (SC)</t>
  </si>
  <si>
    <t>Inne koszty Osob. (SC)</t>
  </si>
  <si>
    <t>Obsługa MME (Ludzie)</t>
  </si>
  <si>
    <t>Ilośc Ludzi (MME)</t>
  </si>
  <si>
    <t xml:space="preserve"> Koszty Wynagrodzeń (MME)</t>
  </si>
  <si>
    <t xml:space="preserve"> Koszty Dojazdy (MME)</t>
  </si>
  <si>
    <t>Wyżywienie Kawatery (MME)</t>
  </si>
  <si>
    <t>Inne K.Osob. (MME) / Dzienny Catering</t>
  </si>
  <si>
    <t>Inne K.Osobowe /Imprezy integracyjne</t>
  </si>
  <si>
    <t>wynagrodzenia</t>
  </si>
  <si>
    <t>dojazdy</t>
  </si>
  <si>
    <t>kwatery / wyżywienie</t>
  </si>
  <si>
    <t xml:space="preserve">Suma sprzęt </t>
  </si>
  <si>
    <t>Zawodnicy (Int.)</t>
  </si>
  <si>
    <t>Sprzęt W</t>
  </si>
  <si>
    <t>Zawodnicy (POL)</t>
  </si>
  <si>
    <t>Sprzęt B &amp; P</t>
  </si>
  <si>
    <t>Trenerzy</t>
  </si>
  <si>
    <t>Sprzęt MME</t>
  </si>
  <si>
    <t>Sędziowie</t>
  </si>
  <si>
    <t>Nice to have / Appka/Festiwal/RNŚ</t>
  </si>
  <si>
    <t>Fotograf</t>
  </si>
  <si>
    <t>Staff (B,SC,MME)</t>
  </si>
  <si>
    <t>Monitory warsztaty</t>
  </si>
  <si>
    <t>Wolontariusze</t>
  </si>
  <si>
    <t>Scena /  Lead i nagłośnienie</t>
  </si>
  <si>
    <t>Total Uczest.</t>
  </si>
  <si>
    <t>Koszt całkowity (PLN)</t>
  </si>
  <si>
    <t>Ilość Zawodników (szt.)</t>
  </si>
  <si>
    <t>Ilość Trenerów (szt.)</t>
  </si>
  <si>
    <t>Wpisowe Trenerzy</t>
  </si>
  <si>
    <t>Wpisowe w PLN (Przychód)</t>
  </si>
  <si>
    <t>Plan Max</t>
  </si>
  <si>
    <t>Plan MIN</t>
  </si>
  <si>
    <t>D.Catering</t>
  </si>
  <si>
    <t>Imp.Int</t>
  </si>
  <si>
    <t>Wyżywienie Tot.</t>
  </si>
  <si>
    <t>kwatery</t>
  </si>
  <si>
    <t>wyżywienie</t>
  </si>
  <si>
    <t xml:space="preserve">Suma Kontr. </t>
  </si>
  <si>
    <t>w Grupie</t>
  </si>
  <si>
    <t>Zawodnicy</t>
  </si>
  <si>
    <t>Opiekunowie</t>
  </si>
  <si>
    <t>Ekipa TV</t>
  </si>
  <si>
    <t>Dotacja PSKL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</si>
</sst>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\ [$€-1];[Red]\-#,##0\ [$€-1]"/>
    <numFmt numFmtId="165" formatCode="#,##0_ ;[Red]\-#,##0\ "/>
    <numFmt numFmtId="166" formatCode="_ * #,##0.00_)\ _z_ł_ ;_ * \(#,##0.00\)\ _z_ł_ ;_ * &quot;-&quot;??_)\ _z_ł_ ;_ @_ "/>
    <numFmt numFmtId="167" formatCode="[$PLN]\ #,##0.00_);[Red]\([$PLN]\ #,##0.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00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8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1" xfId="0" applyNumberFormat="1" applyBorder="1"/>
    <xf numFmtId="0" fontId="2" fillId="3" borderId="1" xfId="0" applyFont="1" applyFill="1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2" fillId="3" borderId="1" xfId="0" applyFont="1" applyFill="1" applyBorder="1"/>
    <xf numFmtId="0" fontId="0" fillId="5" borderId="5" xfId="0" applyFill="1" applyBorder="1"/>
    <xf numFmtId="164" fontId="0" fillId="5" borderId="0" xfId="0" applyNumberFormat="1" applyFill="1"/>
    <xf numFmtId="165" fontId="0" fillId="5" borderId="1" xfId="0" applyNumberFormat="1" applyFill="1" applyBorder="1"/>
    <xf numFmtId="0" fontId="5" fillId="0" borderId="0" xfId="0" applyFont="1"/>
    <xf numFmtId="0" fontId="5" fillId="0" borderId="3" xfId="0" applyFont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9" fontId="0" fillId="0" borderId="0" xfId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6" borderId="0" xfId="0" applyFont="1" applyFill="1"/>
    <xf numFmtId="0" fontId="7" fillId="6" borderId="2" xfId="0" applyFont="1" applyFill="1" applyBorder="1"/>
    <xf numFmtId="0" fontId="8" fillId="6" borderId="1" xfId="0" applyFont="1" applyFill="1" applyBorder="1" applyAlignment="1">
      <alignment horizontal="center"/>
    </xf>
    <xf numFmtId="0" fontId="0" fillId="6" borderId="0" xfId="0" applyFill="1"/>
    <xf numFmtId="0" fontId="0" fillId="6" borderId="3" xfId="0" applyFill="1" applyBorder="1"/>
    <xf numFmtId="0" fontId="6" fillId="6" borderId="0" xfId="0" applyFont="1" applyFill="1"/>
    <xf numFmtId="0" fontId="8" fillId="6" borderId="0" xfId="0" applyFont="1" applyFill="1"/>
    <xf numFmtId="0" fontId="6" fillId="6" borderId="1" xfId="0" applyFont="1" applyFill="1" applyBorder="1" applyAlignment="1">
      <alignment horizontal="center"/>
    </xf>
    <xf numFmtId="9" fontId="0" fillId="0" borderId="1" xfId="1" applyFont="1" applyBorder="1"/>
    <xf numFmtId="0" fontId="1" fillId="0" borderId="5" xfId="0" applyFont="1" applyBorder="1"/>
    <xf numFmtId="0" fontId="0" fillId="0" borderId="7" xfId="0" applyBorder="1"/>
    <xf numFmtId="0" fontId="0" fillId="5" borderId="8" xfId="0" applyFill="1" applyBorder="1"/>
    <xf numFmtId="9" fontId="6" fillId="0" borderId="1" xfId="1" applyFont="1" applyBorder="1" applyAlignment="1">
      <alignment horizontal="center"/>
    </xf>
    <xf numFmtId="9" fontId="2" fillId="0" borderId="1" xfId="1" applyFont="1" applyBorder="1"/>
    <xf numFmtId="0" fontId="9" fillId="2" borderId="1" xfId="0" applyFont="1" applyFill="1" applyBorder="1" applyAlignment="1">
      <alignment horizontal="center"/>
    </xf>
    <xf numFmtId="9" fontId="9" fillId="0" borderId="1" xfId="1" applyFont="1" applyBorder="1"/>
    <xf numFmtId="165" fontId="0" fillId="3" borderId="1" xfId="0" applyNumberFormat="1" applyFill="1" applyBorder="1"/>
    <xf numFmtId="0" fontId="10" fillId="6" borderId="0" xfId="0" applyFont="1" applyFill="1"/>
    <xf numFmtId="0" fontId="11" fillId="6" borderId="0" xfId="0" applyFont="1" applyFill="1"/>
    <xf numFmtId="0" fontId="10" fillId="6" borderId="1" xfId="0" applyFont="1" applyFill="1" applyBorder="1" applyAlignment="1">
      <alignment horizontal="center"/>
    </xf>
    <xf numFmtId="166" fontId="11" fillId="6" borderId="1" xfId="0" applyNumberFormat="1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166" fontId="11" fillId="6" borderId="0" xfId="0" applyNumberFormat="1" applyFont="1" applyFill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0" xfId="0" applyFont="1" applyFill="1" applyAlignment="1">
      <alignment wrapText="1"/>
    </xf>
    <xf numFmtId="0" fontId="11" fillId="7" borderId="17" xfId="0" applyFont="1" applyFill="1" applyBorder="1" applyAlignment="1">
      <alignment vertical="top" wrapText="1"/>
    </xf>
    <xf numFmtId="43" fontId="11" fillId="7" borderId="17" xfId="0" applyNumberFormat="1" applyFont="1" applyFill="1" applyBorder="1" applyAlignment="1">
      <alignment vertical="top" wrapText="1"/>
    </xf>
    <xf numFmtId="43" fontId="12" fillId="7" borderId="21" xfId="0" applyNumberFormat="1" applyFont="1" applyFill="1" applyBorder="1" applyAlignment="1">
      <alignment vertical="top" wrapText="1"/>
    </xf>
    <xf numFmtId="43" fontId="12" fillId="7" borderId="17" xfId="0" applyNumberFormat="1" applyFont="1" applyFill="1" applyBorder="1" applyAlignment="1">
      <alignment vertical="top" wrapText="1"/>
    </xf>
    <xf numFmtId="0" fontId="11" fillId="7" borderId="17" xfId="0" applyFont="1" applyFill="1" applyBorder="1" applyAlignment="1">
      <alignment vertical="top"/>
    </xf>
    <xf numFmtId="0" fontId="11" fillId="0" borderId="0" xfId="0" applyFont="1" applyAlignment="1">
      <alignment wrapText="1"/>
    </xf>
    <xf numFmtId="0" fontId="13" fillId="0" borderId="0" xfId="0" applyFont="1"/>
    <xf numFmtId="0" fontId="11" fillId="0" borderId="15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wrapText="1"/>
    </xf>
    <xf numFmtId="0" fontId="13" fillId="3" borderId="0" xfId="0" applyFont="1" applyFill="1" applyAlignment="1">
      <alignment wrapText="1"/>
    </xf>
    <xf numFmtId="2" fontId="13" fillId="0" borderId="0" xfId="0" applyNumberFormat="1" applyFont="1" applyAlignment="1">
      <alignment horizontal="right" wrapText="1"/>
    </xf>
    <xf numFmtId="43" fontId="13" fillId="0" borderId="0" xfId="0" applyNumberFormat="1" applyFont="1" applyAlignment="1">
      <alignment wrapText="1"/>
    </xf>
    <xf numFmtId="10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16" xfId="0" applyFont="1" applyBorder="1" applyAlignment="1">
      <alignment horizontal="right" wrapText="1"/>
    </xf>
    <xf numFmtId="0" fontId="13" fillId="0" borderId="16" xfId="0" applyFont="1" applyBorder="1" applyAlignment="1">
      <alignment wrapText="1"/>
    </xf>
    <xf numFmtId="2" fontId="13" fillId="0" borderId="16" xfId="0" applyNumberFormat="1" applyFont="1" applyBorder="1" applyAlignment="1">
      <alignment wrapText="1"/>
    </xf>
    <xf numFmtId="43" fontId="13" fillId="0" borderId="16" xfId="0" applyNumberFormat="1" applyFont="1" applyBorder="1" applyAlignment="1">
      <alignment wrapText="1"/>
    </xf>
    <xf numFmtId="0" fontId="11" fillId="0" borderId="15" xfId="0" applyFont="1" applyBorder="1" applyAlignment="1">
      <alignment horizontal="left" wrapText="1"/>
    </xf>
    <xf numFmtId="0" fontId="13" fillId="3" borderId="15" xfId="0" applyFont="1" applyFill="1" applyBorder="1" applyAlignment="1">
      <alignment wrapText="1"/>
    </xf>
    <xf numFmtId="43" fontId="11" fillId="0" borderId="15" xfId="0" applyNumberFormat="1" applyFont="1" applyBorder="1" applyAlignment="1">
      <alignment wrapText="1"/>
    </xf>
    <xf numFmtId="9" fontId="13" fillId="3" borderId="0" xfId="0" applyNumberFormat="1" applyFont="1" applyFill="1" applyAlignment="1">
      <alignment wrapText="1"/>
    </xf>
    <xf numFmtId="0" fontId="14" fillId="8" borderId="0" xfId="0" applyFont="1" applyFill="1" applyAlignment="1">
      <alignment horizontal="left" wrapText="1"/>
    </xf>
    <xf numFmtId="0" fontId="13" fillId="8" borderId="0" xfId="0" applyFont="1" applyFill="1" applyAlignment="1">
      <alignment wrapText="1"/>
    </xf>
    <xf numFmtId="43" fontId="15" fillId="8" borderId="0" xfId="0" applyNumberFormat="1" applyFont="1" applyFill="1" applyAlignment="1">
      <alignment wrapText="1"/>
    </xf>
    <xf numFmtId="0" fontId="11" fillId="0" borderId="0" xfId="0" applyFont="1" applyAlignment="1">
      <alignment horizontal="right" wrapText="1"/>
    </xf>
    <xf numFmtId="43" fontId="11" fillId="0" borderId="0" xfId="0" applyNumberFormat="1" applyFont="1" applyAlignment="1">
      <alignment wrapText="1"/>
    </xf>
    <xf numFmtId="0" fontId="12" fillId="9" borderId="0" xfId="0" applyFont="1" applyFill="1" applyAlignment="1">
      <alignment horizontal="right" wrapText="1"/>
    </xf>
    <xf numFmtId="0" fontId="12" fillId="9" borderId="0" xfId="0" applyFont="1" applyFill="1" applyAlignment="1">
      <alignment horizontal="center" wrapText="1"/>
    </xf>
    <xf numFmtId="0" fontId="12" fillId="9" borderId="0" xfId="0" applyFont="1" applyFill="1" applyAlignment="1">
      <alignment wrapText="1"/>
    </xf>
    <xf numFmtId="43" fontId="12" fillId="9" borderId="0" xfId="0" applyNumberFormat="1" applyFont="1" applyFill="1" applyAlignment="1">
      <alignment wrapText="1"/>
    </xf>
    <xf numFmtId="0" fontId="11" fillId="0" borderId="17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43" fontId="11" fillId="0" borderId="17" xfId="0" applyNumberFormat="1" applyFont="1" applyBorder="1" applyAlignment="1">
      <alignment wrapText="1"/>
    </xf>
    <xf numFmtId="43" fontId="16" fillId="0" borderId="0" xfId="0" applyNumberFormat="1" applyFont="1" applyAlignment="1">
      <alignment wrapText="1"/>
    </xf>
    <xf numFmtId="0" fontId="11" fillId="0" borderId="18" xfId="0" applyFont="1" applyBorder="1" applyAlignment="1">
      <alignment wrapText="1"/>
    </xf>
    <xf numFmtId="43" fontId="11" fillId="0" borderId="18" xfId="0" applyNumberFormat="1" applyFont="1" applyBorder="1" applyAlignment="1">
      <alignment wrapText="1"/>
    </xf>
    <xf numFmtId="167" fontId="11" fillId="0" borderId="17" xfId="0" applyNumberFormat="1" applyFont="1" applyBorder="1" applyAlignment="1">
      <alignment wrapText="1"/>
    </xf>
    <xf numFmtId="0" fontId="11" fillId="0" borderId="17" xfId="0" applyFont="1" applyBorder="1" applyAlignment="1">
      <alignment horizontal="center"/>
    </xf>
    <xf numFmtId="0" fontId="11" fillId="8" borderId="0" xfId="0" applyFont="1" applyFill="1" applyAlignment="1">
      <alignment horizontal="right" wrapText="1"/>
    </xf>
    <xf numFmtId="43" fontId="11" fillId="8" borderId="0" xfId="0" applyNumberFormat="1" applyFont="1" applyFill="1" applyAlignment="1">
      <alignment wrapText="1"/>
    </xf>
    <xf numFmtId="43" fontId="13" fillId="8" borderId="0" xfId="0" applyNumberFormat="1" applyFont="1" applyFill="1" applyAlignment="1">
      <alignment wrapText="1"/>
    </xf>
    <xf numFmtId="0" fontId="13" fillId="8" borderId="0" xfId="0" applyFont="1" applyFill="1" applyAlignment="1">
      <alignment horizontal="right" wrapText="1"/>
    </xf>
    <xf numFmtId="43" fontId="11" fillId="8" borderId="17" xfId="0" applyNumberFormat="1" applyFont="1" applyFill="1" applyBorder="1" applyAlignment="1">
      <alignment wrapText="1"/>
    </xf>
    <xf numFmtId="167" fontId="11" fillId="8" borderId="17" xfId="0" applyNumberFormat="1" applyFont="1" applyFill="1" applyBorder="1" applyAlignment="1">
      <alignment horizontal="right" vertical="top" wrapText="1"/>
    </xf>
    <xf numFmtId="0" fontId="11" fillId="8" borderId="17" xfId="0" applyFont="1" applyFill="1" applyBorder="1" applyAlignment="1">
      <alignment horizontal="center"/>
    </xf>
    <xf numFmtId="43" fontId="13" fillId="3" borderId="0" xfId="0" applyNumberFormat="1" applyFont="1" applyFill="1" applyAlignment="1">
      <alignment wrapText="1"/>
    </xf>
    <xf numFmtId="0" fontId="11" fillId="0" borderId="0" xfId="0" applyFont="1"/>
    <xf numFmtId="43" fontId="17" fillId="0" borderId="0" xfId="0" applyNumberFormat="1" applyFont="1" applyAlignment="1">
      <alignment wrapText="1"/>
    </xf>
    <xf numFmtId="0" fontId="13" fillId="9" borderId="0" xfId="0" applyFont="1" applyFill="1"/>
    <xf numFmtId="0" fontId="11" fillId="7" borderId="0" xfId="0" applyFont="1" applyFill="1" applyAlignment="1">
      <alignment horizontal="center"/>
    </xf>
    <xf numFmtId="43" fontId="17" fillId="9" borderId="19" xfId="0" applyNumberFormat="1" applyFont="1" applyFill="1" applyBorder="1" applyAlignment="1">
      <alignment wrapText="1"/>
    </xf>
    <xf numFmtId="0" fontId="13" fillId="9" borderId="19" xfId="0" applyFont="1" applyFill="1" applyBorder="1" applyAlignment="1">
      <alignment wrapText="1"/>
    </xf>
    <xf numFmtId="0" fontId="11" fillId="9" borderId="19" xfId="0" applyFont="1" applyFill="1" applyBorder="1" applyAlignment="1">
      <alignment horizontal="center" wrapText="1"/>
    </xf>
    <xf numFmtId="0" fontId="11" fillId="9" borderId="19" xfId="0" applyFont="1" applyFill="1" applyBorder="1" applyAlignment="1">
      <alignment horizontal="center"/>
    </xf>
    <xf numFmtId="0" fontId="11" fillId="7" borderId="19" xfId="0" applyFont="1" applyFill="1" applyBorder="1"/>
    <xf numFmtId="43" fontId="13" fillId="9" borderId="19" xfId="0" applyNumberFormat="1" applyFont="1" applyFill="1" applyBorder="1"/>
    <xf numFmtId="43" fontId="11" fillId="7" borderId="19" xfId="0" applyNumberFormat="1" applyFont="1" applyFill="1" applyBorder="1" applyAlignment="1">
      <alignment horizontal="center"/>
    </xf>
    <xf numFmtId="0" fontId="11" fillId="9" borderId="20" xfId="0" applyFont="1" applyFill="1" applyBorder="1" applyAlignment="1">
      <alignment horizontal="right" wrapText="1"/>
    </xf>
    <xf numFmtId="4" fontId="13" fillId="9" borderId="0" xfId="0" applyNumberFormat="1" applyFont="1" applyFill="1" applyAlignment="1">
      <alignment horizontal="right" vertical="top" wrapText="1"/>
    </xf>
    <xf numFmtId="4" fontId="13" fillId="9" borderId="0" xfId="0" applyNumberFormat="1" applyFont="1" applyFill="1" applyAlignment="1">
      <alignment wrapText="1"/>
    </xf>
    <xf numFmtId="4" fontId="13" fillId="9" borderId="0" xfId="0" applyNumberFormat="1" applyFont="1" applyFill="1"/>
    <xf numFmtId="0" fontId="13" fillId="7" borderId="0" xfId="0" applyFont="1" applyFill="1"/>
    <xf numFmtId="43" fontId="13" fillId="9" borderId="0" xfId="0" applyNumberFormat="1" applyFont="1" applyFill="1"/>
    <xf numFmtId="43" fontId="13" fillId="7" borderId="0" xfId="0" applyNumberFormat="1" applyFont="1" applyFill="1"/>
    <xf numFmtId="43" fontId="13" fillId="8" borderId="0" xfId="0" applyNumberFormat="1" applyFont="1" applyFill="1" applyAlignment="1">
      <alignment horizontal="center" vertical="top" wrapText="1"/>
    </xf>
    <xf numFmtId="0" fontId="11" fillId="9" borderId="20" xfId="0" applyFont="1" applyFill="1" applyBorder="1" applyAlignment="1">
      <alignment horizontal="right" vertical="top" wrapText="1"/>
    </xf>
    <xf numFmtId="4" fontId="13" fillId="7" borderId="0" xfId="0" applyNumberFormat="1" applyFont="1" applyFill="1"/>
    <xf numFmtId="43" fontId="13" fillId="0" borderId="0" xfId="0" applyNumberFormat="1" applyFont="1" applyAlignment="1">
      <alignment horizontal="center" vertical="top" wrapText="1"/>
    </xf>
    <xf numFmtId="43" fontId="13" fillId="2" borderId="0" xfId="0" applyNumberFormat="1" applyFont="1" applyFill="1" applyAlignment="1">
      <alignment horizontal="center" vertical="top" wrapText="1"/>
    </xf>
    <xf numFmtId="4" fontId="11" fillId="9" borderId="0" xfId="0" applyNumberFormat="1" applyFont="1" applyFill="1" applyAlignment="1">
      <alignment horizontal="right" vertical="top" wrapText="1"/>
    </xf>
    <xf numFmtId="167" fontId="11" fillId="7" borderId="17" xfId="0" applyNumberFormat="1" applyFont="1" applyFill="1" applyBorder="1" applyAlignment="1">
      <alignment vertical="top" wrapText="1"/>
    </xf>
    <xf numFmtId="0" fontId="13" fillId="7" borderId="17" xfId="0" applyFont="1" applyFill="1" applyBorder="1"/>
    <xf numFmtId="43" fontId="16" fillId="7" borderId="17" xfId="0" applyNumberFormat="1" applyFont="1" applyFill="1" applyBorder="1"/>
    <xf numFmtId="43" fontId="13" fillId="9" borderId="17" xfId="0" applyNumberFormat="1" applyFont="1" applyFill="1" applyBorder="1"/>
    <xf numFmtId="43" fontId="13" fillId="7" borderId="17" xfId="0" applyNumberFormat="1" applyFont="1" applyFill="1" applyBorder="1"/>
    <xf numFmtId="0" fontId="13" fillId="0" borderId="1" xfId="0" applyFont="1" applyBorder="1"/>
    <xf numFmtId="0" fontId="13" fillId="0" borderId="2" xfId="0" applyFont="1" applyBorder="1"/>
    <xf numFmtId="166" fontId="13" fillId="0" borderId="1" xfId="0" applyNumberFormat="1" applyFont="1" applyBorder="1"/>
    <xf numFmtId="166" fontId="13" fillId="0" borderId="2" xfId="0" applyNumberFormat="1" applyFont="1" applyBorder="1"/>
    <xf numFmtId="166" fontId="11" fillId="7" borderId="11" xfId="0" applyNumberFormat="1" applyFont="1" applyFill="1" applyBorder="1"/>
    <xf numFmtId="0" fontId="13" fillId="0" borderId="0" xfId="0" applyFont="1" applyAlignment="1">
      <alignment horizontal="center"/>
    </xf>
    <xf numFmtId="0" fontId="18" fillId="6" borderId="0" xfId="0" applyFont="1" applyFill="1"/>
    <xf numFmtId="166" fontId="13" fillId="7" borderId="1" xfId="0" applyNumberFormat="1" applyFont="1" applyFill="1" applyBorder="1" applyAlignment="1">
      <alignment horizontal="center"/>
    </xf>
    <xf numFmtId="9" fontId="13" fillId="7" borderId="1" xfId="1" applyFont="1" applyFill="1" applyBorder="1"/>
    <xf numFmtId="9" fontId="13" fillId="0" borderId="0" xfId="1" applyFont="1" applyBorder="1"/>
    <xf numFmtId="166" fontId="13" fillId="5" borderId="1" xfId="0" applyNumberFormat="1" applyFont="1" applyFill="1" applyBorder="1" applyAlignment="1">
      <alignment horizontal="center"/>
    </xf>
    <xf numFmtId="166" fontId="13" fillId="0" borderId="0" xfId="0" applyNumberFormat="1" applyFont="1"/>
    <xf numFmtId="0" fontId="11" fillId="0" borderId="0" xfId="0" applyFont="1" applyAlignment="1">
      <alignment horizontal="right"/>
    </xf>
    <xf numFmtId="166" fontId="16" fillId="7" borderId="1" xfId="0" applyNumberFormat="1" applyFont="1" applyFill="1" applyBorder="1" applyAlignment="1">
      <alignment horizontal="center"/>
    </xf>
    <xf numFmtId="9" fontId="11" fillId="7" borderId="1" xfId="1" applyFont="1" applyFill="1" applyBorder="1"/>
    <xf numFmtId="0" fontId="11" fillId="7" borderId="12" xfId="0" applyFont="1" applyFill="1" applyBorder="1"/>
    <xf numFmtId="9" fontId="11" fillId="7" borderId="10" xfId="1" applyFont="1" applyFill="1" applyBorder="1"/>
    <xf numFmtId="0" fontId="13" fillId="6" borderId="0" xfId="0" applyFont="1" applyFill="1"/>
    <xf numFmtId="0" fontId="13" fillId="0" borderId="5" xfId="0" applyFont="1" applyBorder="1" applyAlignment="1">
      <alignment horizontal="left"/>
    </xf>
    <xf numFmtId="166" fontId="13" fillId="7" borderId="2" xfId="0" applyNumberFormat="1" applyFont="1" applyFill="1" applyBorder="1" applyAlignment="1">
      <alignment horizontal="center"/>
    </xf>
    <xf numFmtId="9" fontId="13" fillId="7" borderId="2" xfId="1" applyFont="1" applyFill="1" applyBorder="1"/>
    <xf numFmtId="0" fontId="13" fillId="0" borderId="4" xfId="0" applyFont="1" applyBorder="1"/>
    <xf numFmtId="166" fontId="13" fillId="7" borderId="4" xfId="0" applyNumberFormat="1" applyFont="1" applyFill="1" applyBorder="1" applyAlignment="1">
      <alignment horizontal="center"/>
    </xf>
    <xf numFmtId="166" fontId="13" fillId="0" borderId="4" xfId="0" applyNumberFormat="1" applyFont="1" applyBorder="1"/>
    <xf numFmtId="9" fontId="13" fillId="7" borderId="4" xfId="1" applyFont="1" applyFill="1" applyBorder="1"/>
    <xf numFmtId="166" fontId="13" fillId="0" borderId="5" xfId="0" applyNumberFormat="1" applyFont="1" applyBorder="1"/>
    <xf numFmtId="0" fontId="19" fillId="0" borderId="1" xfId="0" applyFont="1" applyBorder="1"/>
    <xf numFmtId="166" fontId="16" fillId="7" borderId="3" xfId="0" applyNumberFormat="1" applyFont="1" applyFill="1" applyBorder="1" applyAlignment="1">
      <alignment horizontal="center"/>
    </xf>
    <xf numFmtId="9" fontId="11" fillId="7" borderId="3" xfId="1" applyFont="1" applyFill="1" applyBorder="1"/>
    <xf numFmtId="9" fontId="13" fillId="7" borderId="13" xfId="1" applyFont="1" applyFill="1" applyBorder="1"/>
    <xf numFmtId="0" fontId="11" fillId="0" borderId="10" xfId="0" applyFont="1" applyBorder="1" applyAlignment="1">
      <alignment horizontal="right"/>
    </xf>
    <xf numFmtId="166" fontId="11" fillId="0" borderId="10" xfId="0" applyNumberFormat="1" applyFont="1" applyBorder="1" applyAlignment="1">
      <alignment horizontal="center"/>
    </xf>
    <xf numFmtId="166" fontId="11" fillId="0" borderId="10" xfId="0" applyNumberFormat="1" applyFont="1" applyBorder="1"/>
    <xf numFmtId="9" fontId="11" fillId="7" borderId="11" xfId="1" applyFont="1" applyFill="1" applyBorder="1"/>
    <xf numFmtId="9" fontId="13" fillId="0" borderId="10" xfId="1" applyFont="1" applyBorder="1"/>
    <xf numFmtId="9" fontId="20" fillId="0" borderId="0" xfId="1" applyFont="1" applyBorder="1"/>
    <xf numFmtId="0" fontId="11" fillId="6" borderId="1" xfId="0" applyFont="1" applyFill="1" applyBorder="1" applyAlignment="1">
      <alignment horizontal="center" vertical="top"/>
    </xf>
    <xf numFmtId="9" fontId="16" fillId="0" borderId="0" xfId="1" applyFont="1" applyBorder="1"/>
    <xf numFmtId="0" fontId="11" fillId="0" borderId="11" xfId="0" applyFont="1" applyBorder="1"/>
    <xf numFmtId="0" fontId="11" fillId="7" borderId="0" xfId="0" applyFont="1" applyFill="1"/>
    <xf numFmtId="0" fontId="11" fillId="7" borderId="0" xfId="0" applyFont="1" applyFill="1" applyAlignment="1">
      <alignment horizontal="right"/>
    </xf>
    <xf numFmtId="0" fontId="11" fillId="0" borderId="0" xfId="0" applyFont="1" applyAlignment="1">
      <alignment horizontal="left" wrapText="1"/>
    </xf>
    <xf numFmtId="0" fontId="0" fillId="0" borderId="22" xfId="0" applyBorder="1"/>
    <xf numFmtId="0" fontId="13" fillId="0" borderId="23" xfId="0" applyFont="1" applyBorder="1" applyAlignment="1">
      <alignment wrapText="1"/>
    </xf>
    <xf numFmtId="0" fontId="11" fillId="0" borderId="22" xfId="0" applyFont="1" applyBorder="1" applyAlignment="1">
      <alignment horizontal="left" wrapText="1"/>
    </xf>
    <xf numFmtId="0" fontId="13" fillId="0" borderId="22" xfId="0" applyFont="1" applyBorder="1" applyAlignment="1">
      <alignment wrapText="1"/>
    </xf>
    <xf numFmtId="43" fontId="13" fillId="0" borderId="22" xfId="0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43" fontId="13" fillId="0" borderId="0" xfId="0" applyNumberFormat="1" applyFont="1"/>
    <xf numFmtId="43" fontId="11" fillId="0" borderId="0" xfId="0" applyNumberFormat="1" applyFont="1" applyAlignment="1">
      <alignment horizontal="center"/>
    </xf>
    <xf numFmtId="0" fontId="11" fillId="8" borderId="24" xfId="0" applyFont="1" applyFill="1" applyBorder="1" applyAlignment="1">
      <alignment wrapText="1"/>
    </xf>
    <xf numFmtId="167" fontId="11" fillId="8" borderId="24" xfId="0" applyNumberFormat="1" applyFont="1" applyFill="1" applyBorder="1" applyAlignment="1">
      <alignment wrapText="1"/>
    </xf>
    <xf numFmtId="0" fontId="11" fillId="8" borderId="24" xfId="0" applyFont="1" applyFill="1" applyBorder="1" applyAlignment="1">
      <alignment horizontal="center"/>
    </xf>
    <xf numFmtId="167" fontId="11" fillId="0" borderId="0" xfId="0" applyNumberFormat="1" applyFont="1" applyAlignment="1">
      <alignment horizontal="right" vertical="top" wrapText="1"/>
    </xf>
    <xf numFmtId="166" fontId="13" fillId="0" borderId="0" xfId="0" applyNumberFormat="1" applyFont="1" applyAlignment="1">
      <alignment wrapText="1"/>
    </xf>
    <xf numFmtId="0" fontId="11" fillId="6" borderId="1" xfId="0" applyFont="1" applyFill="1" applyBorder="1" applyAlignment="1">
      <alignment horizontal="left" vertical="top"/>
    </xf>
    <xf numFmtId="43" fontId="17" fillId="3" borderId="0" xfId="0" applyNumberFormat="1" applyFont="1" applyFill="1" applyAlignment="1">
      <alignment wrapText="1"/>
    </xf>
    <xf numFmtId="0" fontId="13" fillId="0" borderId="5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14" xfId="0" applyFont="1" applyBorder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FF700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67e50b98a4af0b7/PSKL/ME%20ILCA4%2025/Bud&#380;et%20i%20Oferty/Preliminarz_02_ME_ILCA4_Puck_2025.xlsx" TargetMode="External"/><Relationship Id="rId1" Type="http://schemas.openxmlformats.org/officeDocument/2006/relationships/externalLinkPath" Target="/e67e50b98a4af0b7/PSKL/ME%20ILCA4%2025/Bud&#380;et%20i%20Oferty/Preliminarz_02_ME_ILCA4_Puck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hunek Wyników"/>
      <sheetName val="Sponsorzy"/>
      <sheetName val="Ludzie_Wynagrodzenia_Dojazdy"/>
      <sheetName val="Sprzęt_Woda"/>
      <sheetName val="Wyżywienie_Kwatery"/>
      <sheetName val="Brzeg  MME"/>
      <sheetName val="Brand_Pakiet"/>
      <sheetName val="Transmisja"/>
      <sheetName val="Biuro"/>
    </sheetNames>
    <sheetDataSet>
      <sheetData sheetId="0"/>
      <sheetData sheetId="1">
        <row r="20">
          <cell r="G20">
            <v>508060</v>
          </cell>
        </row>
        <row r="28">
          <cell r="S28">
            <v>11000</v>
          </cell>
        </row>
      </sheetData>
      <sheetData sheetId="2">
        <row r="25">
          <cell r="E25">
            <v>18.5</v>
          </cell>
          <cell r="F25">
            <v>4</v>
          </cell>
          <cell r="J25">
            <v>49197</v>
          </cell>
          <cell r="L25">
            <v>2550</v>
          </cell>
        </row>
        <row r="26">
          <cell r="E26">
            <v>1</v>
          </cell>
          <cell r="J26">
            <v>3600</v>
          </cell>
          <cell r="L26">
            <v>0</v>
          </cell>
        </row>
        <row r="28">
          <cell r="E28">
            <v>2</v>
          </cell>
          <cell r="J28">
            <v>5600</v>
          </cell>
          <cell r="L28">
            <v>200</v>
          </cell>
        </row>
        <row r="29">
          <cell r="E29">
            <v>10</v>
          </cell>
          <cell r="J29">
            <v>0</v>
          </cell>
          <cell r="L29">
            <v>0</v>
          </cell>
        </row>
        <row r="30">
          <cell r="E30">
            <v>1</v>
          </cell>
          <cell r="J30">
            <v>0</v>
          </cell>
          <cell r="L30">
            <v>0</v>
          </cell>
        </row>
        <row r="31">
          <cell r="E31">
            <v>1</v>
          </cell>
          <cell r="J31">
            <v>0</v>
          </cell>
          <cell r="L31">
            <v>100</v>
          </cell>
        </row>
        <row r="32">
          <cell r="E32">
            <v>1</v>
          </cell>
          <cell r="J32">
            <v>13530</v>
          </cell>
          <cell r="L32">
            <v>0</v>
          </cell>
        </row>
        <row r="33">
          <cell r="E33">
            <v>1</v>
          </cell>
          <cell r="J33">
            <v>0</v>
          </cell>
          <cell r="L33">
            <v>100</v>
          </cell>
        </row>
        <row r="34">
          <cell r="E34">
            <v>3</v>
          </cell>
          <cell r="J34">
            <v>0</v>
          </cell>
          <cell r="L34">
            <v>1500</v>
          </cell>
        </row>
        <row r="38">
          <cell r="E38">
            <v>20</v>
          </cell>
          <cell r="J38">
            <v>22730</v>
          </cell>
          <cell r="L38">
            <v>1900</v>
          </cell>
        </row>
        <row r="40">
          <cell r="E40">
            <v>1</v>
          </cell>
          <cell r="J40">
            <v>6000</v>
          </cell>
          <cell r="L40">
            <v>0</v>
          </cell>
        </row>
        <row r="41">
          <cell r="E41">
            <v>1</v>
          </cell>
          <cell r="J41">
            <v>2800</v>
          </cell>
          <cell r="L41">
            <v>0</v>
          </cell>
        </row>
        <row r="42">
          <cell r="E42">
            <v>3</v>
          </cell>
          <cell r="J42">
            <v>1710</v>
          </cell>
          <cell r="L42">
            <v>0</v>
          </cell>
        </row>
        <row r="43">
          <cell r="E43">
            <v>5</v>
          </cell>
          <cell r="J43">
            <v>10510</v>
          </cell>
          <cell r="L43">
            <v>0</v>
          </cell>
        </row>
        <row r="45">
          <cell r="E45">
            <v>1</v>
          </cell>
          <cell r="J45">
            <v>855</v>
          </cell>
          <cell r="L45">
            <v>100</v>
          </cell>
        </row>
        <row r="46">
          <cell r="E46">
            <v>8</v>
          </cell>
          <cell r="J46">
            <v>3200</v>
          </cell>
          <cell r="L46">
            <v>0</v>
          </cell>
        </row>
        <row r="47">
          <cell r="E47">
            <v>9</v>
          </cell>
          <cell r="J47">
            <v>4055</v>
          </cell>
          <cell r="L47">
            <v>100</v>
          </cell>
        </row>
        <row r="55">
          <cell r="E55">
            <v>9</v>
          </cell>
          <cell r="J55">
            <v>40000</v>
          </cell>
          <cell r="L55">
            <v>600</v>
          </cell>
        </row>
      </sheetData>
      <sheetData sheetId="3">
        <row r="19">
          <cell r="I19">
            <v>90020.2</v>
          </cell>
        </row>
      </sheetData>
      <sheetData sheetId="4">
        <row r="18">
          <cell r="I18">
            <v>39360</v>
          </cell>
          <cell r="K18">
            <v>29400</v>
          </cell>
          <cell r="L18">
            <v>68760</v>
          </cell>
        </row>
        <row r="19">
          <cell r="I19">
            <v>200</v>
          </cell>
          <cell r="K19">
            <v>200</v>
          </cell>
        </row>
        <row r="20">
          <cell r="I20">
            <v>1600</v>
          </cell>
          <cell r="K20">
            <v>1600</v>
          </cell>
        </row>
        <row r="21">
          <cell r="L21">
            <v>3600</v>
          </cell>
        </row>
        <row r="22">
          <cell r="I22">
            <v>1000</v>
          </cell>
          <cell r="K22">
            <v>1000</v>
          </cell>
        </row>
        <row r="23">
          <cell r="I23">
            <v>1000</v>
          </cell>
          <cell r="K23">
            <v>1000</v>
          </cell>
        </row>
        <row r="24">
          <cell r="I24">
            <v>600</v>
          </cell>
          <cell r="K24">
            <v>600</v>
          </cell>
        </row>
        <row r="25">
          <cell r="L25">
            <v>5200</v>
          </cell>
        </row>
        <row r="26">
          <cell r="I26">
            <v>0</v>
          </cell>
          <cell r="K26">
            <v>0</v>
          </cell>
        </row>
        <row r="27">
          <cell r="I27">
            <v>2000</v>
          </cell>
          <cell r="K27">
            <v>2000</v>
          </cell>
        </row>
        <row r="28">
          <cell r="I28">
            <v>0</v>
          </cell>
          <cell r="K28">
            <v>4500</v>
          </cell>
        </row>
        <row r="29">
          <cell r="I29">
            <v>3000</v>
          </cell>
          <cell r="K29">
            <v>1000</v>
          </cell>
        </row>
        <row r="30">
          <cell r="I30">
            <v>3000</v>
          </cell>
          <cell r="K30">
            <v>1000</v>
          </cell>
        </row>
        <row r="31">
          <cell r="I31">
            <v>1000</v>
          </cell>
          <cell r="K31">
            <v>1000</v>
          </cell>
        </row>
        <row r="32">
          <cell r="I32">
            <v>1000</v>
          </cell>
          <cell r="K32">
            <v>1000</v>
          </cell>
        </row>
        <row r="33">
          <cell r="I33">
            <v>3000</v>
          </cell>
          <cell r="K33">
            <v>3000</v>
          </cell>
        </row>
        <row r="34">
          <cell r="L34">
            <v>26500</v>
          </cell>
        </row>
        <row r="42">
          <cell r="I42">
            <v>2400</v>
          </cell>
          <cell r="K42">
            <v>4800</v>
          </cell>
          <cell r="L42">
            <v>7200</v>
          </cell>
        </row>
      </sheetData>
      <sheetData sheetId="5">
        <row r="6">
          <cell r="J6">
            <v>34200</v>
          </cell>
        </row>
        <row r="37">
          <cell r="J37">
            <v>26000</v>
          </cell>
        </row>
        <row r="61">
          <cell r="J61">
            <v>83533.62</v>
          </cell>
        </row>
      </sheetData>
      <sheetData sheetId="6"/>
      <sheetData sheetId="7">
        <row r="38">
          <cell r="H38">
            <v>36900</v>
          </cell>
        </row>
        <row r="40">
          <cell r="J40">
            <v>21000</v>
          </cell>
        </row>
        <row r="44">
          <cell r="J44">
            <v>7400</v>
          </cell>
        </row>
        <row r="45">
          <cell r="J45">
            <v>31000</v>
          </cell>
        </row>
        <row r="62">
          <cell r="H62">
            <v>46400</v>
          </cell>
        </row>
      </sheetData>
      <sheetData sheetId="8">
        <row r="55">
          <cell r="I55">
            <v>360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3"/>
  <sheetViews>
    <sheetView tabSelected="1" topLeftCell="A4" workbookViewId="0">
      <selection activeCell="J31" sqref="J31"/>
    </sheetView>
  </sheetViews>
  <sheetFormatPr defaultColWidth="8.7109375" defaultRowHeight="15"/>
  <cols>
    <col min="3" max="3" width="19.42578125" customWidth="1"/>
    <col min="6" max="6" width="4.7109375" customWidth="1"/>
    <col min="7" max="7" width="12.140625" customWidth="1"/>
    <col min="9" max="9" width="7.7109375" customWidth="1"/>
    <col min="10" max="10" width="8.140625" customWidth="1"/>
    <col min="11" max="11" width="9" customWidth="1"/>
    <col min="21" max="21" width="14.140625" customWidth="1"/>
    <col min="22" max="22" width="16.7109375" customWidth="1"/>
    <col min="23" max="23" width="13.7109375" customWidth="1"/>
    <col min="24" max="24" width="13.140625" customWidth="1"/>
  </cols>
  <sheetData>
    <row r="1" spans="1:20" ht="28.5" customHeight="1">
      <c r="E1" s="33" t="s">
        <v>0</v>
      </c>
      <c r="I1" s="8"/>
      <c r="J1" s="8"/>
      <c r="K1" s="8"/>
    </row>
    <row r="5" spans="1:20">
      <c r="A5" s="35"/>
      <c r="B5" s="41" t="s">
        <v>1</v>
      </c>
      <c r="C5" s="35"/>
      <c r="D5" s="35"/>
      <c r="E5" s="35"/>
      <c r="F5" s="36"/>
      <c r="G5" s="37" t="s">
        <v>2</v>
      </c>
      <c r="J5" s="33" t="s">
        <v>3</v>
      </c>
      <c r="K5" s="34" t="s">
        <v>4</v>
      </c>
    </row>
    <row r="6" spans="1:20">
      <c r="B6" t="s">
        <v>5</v>
      </c>
      <c r="D6">
        <v>330</v>
      </c>
      <c r="E6">
        <v>200</v>
      </c>
      <c r="F6" s="2"/>
      <c r="G6" s="7">
        <v>66000</v>
      </c>
      <c r="H6" s="9">
        <v>420</v>
      </c>
      <c r="I6" s="9">
        <v>200</v>
      </c>
      <c r="J6" s="9">
        <f>H6*I6</f>
        <v>84000</v>
      </c>
      <c r="K6" s="43">
        <f>(J6-G6)/G6</f>
        <v>0.27272727272727271</v>
      </c>
    </row>
    <row r="7" spans="1:20">
      <c r="B7" t="s">
        <v>6</v>
      </c>
      <c r="D7">
        <v>50</v>
      </c>
      <c r="E7">
        <v>150</v>
      </c>
      <c r="F7" s="2"/>
      <c r="G7" s="7">
        <v>7500</v>
      </c>
      <c r="H7" s="9">
        <v>69</v>
      </c>
      <c r="I7" s="9">
        <v>150</v>
      </c>
      <c r="J7" s="9">
        <f>H7*I7</f>
        <v>10350</v>
      </c>
      <c r="K7" s="43">
        <f t="shared" ref="K7:K39" si="0">(J7-G7)/G7</f>
        <v>0.38</v>
      </c>
    </row>
    <row r="8" spans="1:20">
      <c r="B8" t="s">
        <v>7</v>
      </c>
      <c r="F8" s="2"/>
      <c r="G8" s="7">
        <v>2000</v>
      </c>
      <c r="H8" s="9"/>
      <c r="I8" s="9"/>
      <c r="J8" s="9">
        <v>2000</v>
      </c>
      <c r="K8" s="43">
        <v>0</v>
      </c>
    </row>
    <row r="9" spans="1:20">
      <c r="B9" t="s">
        <v>8</v>
      </c>
      <c r="F9" s="2"/>
      <c r="G9" s="7">
        <v>1400</v>
      </c>
      <c r="H9" s="9"/>
      <c r="I9" s="9"/>
      <c r="J9" s="9">
        <v>1375.04</v>
      </c>
      <c r="K9" s="48">
        <f t="shared" si="0"/>
        <v>-1.7828571428571454E-2</v>
      </c>
    </row>
    <row r="10" spans="1:20">
      <c r="B10" s="28" t="s">
        <v>9</v>
      </c>
      <c r="C10" s="28"/>
      <c r="D10" s="28"/>
      <c r="E10" s="28"/>
      <c r="F10" s="29"/>
      <c r="G10" s="30"/>
      <c r="H10" s="31"/>
      <c r="I10" s="31"/>
      <c r="J10" s="31">
        <v>20000</v>
      </c>
      <c r="K10" s="43">
        <v>0</v>
      </c>
    </row>
    <row r="11" spans="1:20">
      <c r="B11" t="s">
        <v>10</v>
      </c>
      <c r="F11" s="2"/>
      <c r="G11" s="7"/>
      <c r="H11" s="9"/>
      <c r="I11" s="9"/>
      <c r="J11" s="9">
        <v>89000</v>
      </c>
      <c r="K11" s="43">
        <v>0</v>
      </c>
    </row>
    <row r="12" spans="1:20">
      <c r="B12" t="s">
        <v>11</v>
      </c>
      <c r="F12" s="2"/>
      <c r="G12" s="7">
        <v>18000</v>
      </c>
      <c r="H12" t="s">
        <v>12</v>
      </c>
      <c r="J12" s="9">
        <v>18000</v>
      </c>
      <c r="K12" s="43">
        <f t="shared" si="0"/>
        <v>0</v>
      </c>
    </row>
    <row r="13" spans="1:20">
      <c r="E13" s="4" t="s">
        <v>13</v>
      </c>
      <c r="F13" s="2"/>
      <c r="G13" s="19">
        <f>SUM(G6:G12)</f>
        <v>94900</v>
      </c>
      <c r="J13" s="24">
        <f>SUM(J6:J12)</f>
        <v>224725.03999999998</v>
      </c>
      <c r="K13" s="43">
        <f t="shared" si="0"/>
        <v>1.3680193888303476</v>
      </c>
    </row>
    <row r="14" spans="1:20">
      <c r="F14" s="2"/>
      <c r="G14" s="1"/>
      <c r="K14" s="32"/>
    </row>
    <row r="15" spans="1:20">
      <c r="A15" s="38"/>
      <c r="B15" s="40" t="s">
        <v>14</v>
      </c>
      <c r="C15" s="38"/>
      <c r="D15" s="38"/>
      <c r="E15" s="38"/>
      <c r="F15" s="39"/>
      <c r="G15" s="42" t="s">
        <v>15</v>
      </c>
      <c r="J15" s="33" t="s">
        <v>3</v>
      </c>
      <c r="K15" s="47" t="s">
        <v>4</v>
      </c>
      <c r="M15" s="33" t="s">
        <v>16</v>
      </c>
      <c r="T15" t="s">
        <v>17</v>
      </c>
    </row>
    <row r="16" spans="1:20">
      <c r="B16" s="9" t="s">
        <v>18</v>
      </c>
      <c r="C16" s="9"/>
      <c r="D16" s="9"/>
      <c r="E16" s="9"/>
      <c r="F16" s="2"/>
      <c r="G16" s="23">
        <v>9500</v>
      </c>
      <c r="H16" s="9"/>
      <c r="I16" s="9"/>
      <c r="J16" s="16">
        <f>T16</f>
        <v>9350</v>
      </c>
      <c r="K16" s="48">
        <f t="shared" si="0"/>
        <v>-1.5789473684210527E-2</v>
      </c>
      <c r="L16" s="9"/>
      <c r="M16" s="46"/>
      <c r="N16" s="25"/>
      <c r="O16" s="21">
        <v>4675</v>
      </c>
      <c r="P16" s="21">
        <v>4675</v>
      </c>
      <c r="Q16" s="21"/>
      <c r="R16" s="21"/>
      <c r="S16" s="21"/>
      <c r="T16" s="21">
        <f>SUM(O16:S16)</f>
        <v>9350</v>
      </c>
    </row>
    <row r="17" spans="2:24">
      <c r="B17" s="9" t="s">
        <v>19</v>
      </c>
      <c r="C17" s="9"/>
      <c r="D17" s="9"/>
      <c r="E17" s="9"/>
      <c r="F17" s="2"/>
      <c r="G17" s="23">
        <v>8400</v>
      </c>
      <c r="H17">
        <v>12</v>
      </c>
      <c r="I17" s="9">
        <v>7</v>
      </c>
      <c r="J17" s="16">
        <f t="shared" ref="J17:J19" si="1">T17</f>
        <v>8400</v>
      </c>
      <c r="K17" s="43">
        <f t="shared" si="0"/>
        <v>0</v>
      </c>
      <c r="L17" s="9"/>
      <c r="M17" s="46"/>
      <c r="N17" s="25"/>
      <c r="O17" s="21" t="s">
        <v>20</v>
      </c>
      <c r="P17" s="21"/>
      <c r="Q17" s="21"/>
      <c r="R17" s="21"/>
      <c r="S17" s="21"/>
      <c r="T17" s="21">
        <f>12*700</f>
        <v>8400</v>
      </c>
    </row>
    <row r="18" spans="2:24" ht="18.75" customHeight="1">
      <c r="B18" s="9" t="s">
        <v>21</v>
      </c>
      <c r="C18" s="9" t="s">
        <v>22</v>
      </c>
      <c r="D18" s="9"/>
      <c r="E18" s="9"/>
      <c r="F18" s="2"/>
      <c r="G18" s="7"/>
      <c r="H18" s="9"/>
      <c r="I18" s="9"/>
      <c r="J18" s="16">
        <f t="shared" si="1"/>
        <v>0</v>
      </c>
      <c r="K18" s="43"/>
      <c r="L18" s="9"/>
      <c r="M18" s="46"/>
      <c r="N18" s="25"/>
      <c r="O18" s="21"/>
      <c r="P18" s="21"/>
      <c r="Q18" s="21"/>
      <c r="R18" s="21"/>
      <c r="S18" s="21"/>
      <c r="T18" s="21"/>
    </row>
    <row r="19" spans="2:24" ht="18.75" customHeight="1">
      <c r="B19" s="9" t="s">
        <v>23</v>
      </c>
      <c r="C19" s="9"/>
      <c r="D19" s="9"/>
      <c r="E19" s="9"/>
      <c r="F19" s="2"/>
      <c r="G19" s="23">
        <v>10000</v>
      </c>
      <c r="H19" s="9"/>
      <c r="I19" s="9"/>
      <c r="J19" s="16">
        <f t="shared" si="1"/>
        <v>0</v>
      </c>
      <c r="K19" s="43">
        <f t="shared" si="0"/>
        <v>-1</v>
      </c>
      <c r="L19" s="9"/>
      <c r="M19" s="46"/>
      <c r="N19" s="25"/>
      <c r="O19" s="21"/>
      <c r="P19" s="21"/>
      <c r="Q19" s="21"/>
      <c r="R19" s="21"/>
      <c r="S19" s="21"/>
      <c r="T19" s="21"/>
    </row>
    <row r="20" spans="2:24" ht="18.75" customHeight="1">
      <c r="B20" s="9" t="s">
        <v>24</v>
      </c>
      <c r="C20" s="9"/>
      <c r="D20" s="9"/>
      <c r="E20" s="9"/>
      <c r="F20" s="2"/>
      <c r="G20" s="23">
        <v>20000</v>
      </c>
      <c r="H20" s="9"/>
      <c r="I20" s="20"/>
      <c r="J20" s="44">
        <f>T20</f>
        <v>13561</v>
      </c>
      <c r="K20" s="48">
        <f t="shared" si="0"/>
        <v>-0.32195000000000001</v>
      </c>
      <c r="L20" s="9"/>
      <c r="M20" s="46"/>
      <c r="N20" s="25"/>
      <c r="O20" s="21">
        <v>2000</v>
      </c>
      <c r="P20" s="21">
        <v>1144</v>
      </c>
      <c r="Q20" s="21">
        <v>300</v>
      </c>
      <c r="R20" s="21">
        <v>4681</v>
      </c>
      <c r="S20" s="21">
        <v>5436</v>
      </c>
      <c r="T20" s="21">
        <f>SUM(O20:S20)</f>
        <v>13561</v>
      </c>
      <c r="U20" t="s">
        <v>25</v>
      </c>
      <c r="V20" t="s">
        <v>26</v>
      </c>
      <c r="W20" t="s">
        <v>27</v>
      </c>
      <c r="X20" t="s">
        <v>28</v>
      </c>
    </row>
    <row r="21" spans="2:24" ht="27" customHeight="1">
      <c r="B21" s="9" t="s">
        <v>29</v>
      </c>
      <c r="C21" s="9"/>
      <c r="D21" s="9"/>
      <c r="E21" s="9"/>
      <c r="F21" s="2"/>
      <c r="G21" s="23">
        <v>8000</v>
      </c>
      <c r="I21" s="9"/>
      <c r="J21" s="16">
        <f>T21</f>
        <v>4000</v>
      </c>
      <c r="K21" s="48">
        <f t="shared" si="0"/>
        <v>-0.5</v>
      </c>
      <c r="L21" s="9"/>
      <c r="M21" s="46"/>
      <c r="N21" s="25"/>
      <c r="O21" s="22"/>
      <c r="P21" s="21"/>
      <c r="Q21" s="21"/>
      <c r="R21" s="21"/>
      <c r="S21" s="21"/>
      <c r="T21" s="21">
        <v>4000</v>
      </c>
    </row>
    <row r="22" spans="2:24">
      <c r="B22" s="9" t="s">
        <v>30</v>
      </c>
      <c r="C22" s="9" t="s">
        <v>31</v>
      </c>
      <c r="D22" s="9"/>
      <c r="E22" s="9"/>
      <c r="F22" s="2"/>
      <c r="G22" s="7">
        <v>10000</v>
      </c>
      <c r="H22" s="9"/>
      <c r="I22" s="9"/>
      <c r="J22" s="16">
        <f>T22</f>
        <v>2462</v>
      </c>
      <c r="K22" s="48">
        <f t="shared" si="0"/>
        <v>-0.75380000000000003</v>
      </c>
      <c r="L22" s="9"/>
      <c r="M22" s="46"/>
      <c r="N22" s="25"/>
      <c r="O22" s="21">
        <v>500</v>
      </c>
      <c r="P22" s="21">
        <v>732</v>
      </c>
      <c r="Q22" s="21">
        <v>1230</v>
      </c>
      <c r="R22" s="21"/>
      <c r="S22" s="21"/>
      <c r="T22" s="21">
        <f>SUM(O22:S22)</f>
        <v>2462</v>
      </c>
      <c r="U22" t="s">
        <v>32</v>
      </c>
      <c r="V22" t="s">
        <v>33</v>
      </c>
      <c r="W22" s="9" t="s">
        <v>34</v>
      </c>
    </row>
    <row r="23" spans="2:24">
      <c r="B23" s="9" t="s">
        <v>35</v>
      </c>
      <c r="C23" s="9"/>
      <c r="D23" s="9"/>
      <c r="E23" s="9"/>
      <c r="F23" s="2"/>
      <c r="G23" s="7"/>
      <c r="H23" s="9"/>
      <c r="I23" s="9"/>
      <c r="J23" s="16">
        <v>87000</v>
      </c>
      <c r="K23" s="48"/>
      <c r="L23" s="9"/>
      <c r="M23" s="46"/>
      <c r="N23" s="25"/>
      <c r="O23" s="21">
        <v>1200</v>
      </c>
      <c r="P23" s="21">
        <v>1170</v>
      </c>
      <c r="Q23" s="21">
        <v>270</v>
      </c>
      <c r="R23" s="21">
        <v>3300</v>
      </c>
      <c r="S23" s="21">
        <v>690</v>
      </c>
      <c r="T23" s="21">
        <f>SUM(O23:S23)</f>
        <v>6630</v>
      </c>
      <c r="W23" t="s">
        <v>36</v>
      </c>
    </row>
    <row r="24" spans="2:24">
      <c r="B24" s="9" t="s">
        <v>37</v>
      </c>
      <c r="C24" s="9"/>
      <c r="D24" s="9" t="s">
        <v>38</v>
      </c>
      <c r="E24" s="9" t="s">
        <v>39</v>
      </c>
      <c r="F24" s="2"/>
      <c r="G24" s="7">
        <v>5000</v>
      </c>
      <c r="H24" s="9"/>
      <c r="I24" s="9"/>
      <c r="J24" s="16"/>
      <c r="K24" s="48">
        <f t="shared" si="0"/>
        <v>-1</v>
      </c>
      <c r="L24" s="9"/>
      <c r="M24" s="46"/>
      <c r="N24" s="25"/>
      <c r="O24" s="21"/>
      <c r="P24" s="21"/>
      <c r="Q24" s="21"/>
      <c r="R24" s="21"/>
      <c r="S24" s="21"/>
      <c r="T24" s="21"/>
    </row>
    <row r="25" spans="2:24">
      <c r="B25" s="9" t="s">
        <v>40</v>
      </c>
      <c r="C25" s="9"/>
      <c r="D25" s="9"/>
      <c r="E25" s="9"/>
      <c r="F25" s="2"/>
      <c r="G25" s="23">
        <v>8000</v>
      </c>
      <c r="H25" s="9"/>
      <c r="J25" s="16">
        <f>T25</f>
        <v>6060</v>
      </c>
      <c r="K25" s="48">
        <f t="shared" si="0"/>
        <v>-0.24249999999999999</v>
      </c>
      <c r="L25" s="9"/>
      <c r="M25" s="46"/>
      <c r="N25" s="25"/>
      <c r="O25" s="21">
        <v>2400</v>
      </c>
      <c r="P25" s="21">
        <v>2460</v>
      </c>
      <c r="Q25" s="21">
        <v>1200</v>
      </c>
      <c r="R25" s="21"/>
      <c r="S25" s="21"/>
      <c r="T25" s="21">
        <f>SUM(O25:S25)</f>
        <v>6060</v>
      </c>
      <c r="U25" t="s">
        <v>41</v>
      </c>
      <c r="V25" t="s">
        <v>42</v>
      </c>
      <c r="W25" t="s">
        <v>43</v>
      </c>
    </row>
    <row r="26" spans="2:24">
      <c r="B26" s="9" t="s">
        <v>44</v>
      </c>
      <c r="C26" s="9"/>
      <c r="D26" s="9"/>
      <c r="E26" s="9"/>
      <c r="F26" s="2"/>
      <c r="G26" s="7">
        <v>3000</v>
      </c>
      <c r="H26" s="9"/>
      <c r="I26" s="9"/>
      <c r="J26" s="16">
        <f t="shared" ref="J26:J37" si="2">T26</f>
        <v>221</v>
      </c>
      <c r="K26" s="48">
        <f t="shared" si="0"/>
        <v>-0.92633333333333334</v>
      </c>
      <c r="L26" s="9"/>
      <c r="M26" s="46"/>
      <c r="N26" s="25"/>
      <c r="O26" s="21">
        <v>22</v>
      </c>
      <c r="P26" s="21">
        <v>45</v>
      </c>
      <c r="Q26" s="21">
        <v>83</v>
      </c>
      <c r="R26" s="21">
        <v>71</v>
      </c>
      <c r="S26" s="21"/>
      <c r="T26" s="21">
        <f>SUM(O26:S26)</f>
        <v>221</v>
      </c>
    </row>
    <row r="27" spans="2:24">
      <c r="B27" s="9" t="s">
        <v>45</v>
      </c>
      <c r="C27" s="9"/>
      <c r="D27" s="9"/>
      <c r="E27" s="9"/>
      <c r="F27" s="2"/>
      <c r="G27" s="7">
        <v>8000</v>
      </c>
      <c r="H27" s="18"/>
      <c r="I27" s="9"/>
      <c r="J27" s="16">
        <f t="shared" si="2"/>
        <v>8392</v>
      </c>
      <c r="K27" s="43">
        <f t="shared" si="0"/>
        <v>4.9000000000000002E-2</v>
      </c>
      <c r="L27" s="9"/>
      <c r="M27" s="26">
        <v>525</v>
      </c>
      <c r="N27" s="27">
        <v>2400</v>
      </c>
      <c r="O27" s="21">
        <v>175</v>
      </c>
      <c r="P27" s="21">
        <v>102</v>
      </c>
      <c r="Q27" s="21">
        <v>2895</v>
      </c>
      <c r="R27" s="21">
        <v>2820</v>
      </c>
      <c r="S27" s="21"/>
      <c r="T27" s="51">
        <f>SUM(N27:S27)</f>
        <v>8392</v>
      </c>
      <c r="U27" t="s">
        <v>46</v>
      </c>
    </row>
    <row r="28" spans="2:24">
      <c r="B28" s="9" t="s">
        <v>47</v>
      </c>
      <c r="C28" s="9"/>
      <c r="D28" s="9"/>
      <c r="E28" s="9"/>
      <c r="F28" s="2"/>
      <c r="G28" s="23">
        <v>500</v>
      </c>
      <c r="H28" s="9"/>
      <c r="I28" s="9"/>
      <c r="J28" s="16">
        <f t="shared" si="2"/>
        <v>425</v>
      </c>
      <c r="K28" s="43">
        <f t="shared" si="0"/>
        <v>-0.15</v>
      </c>
      <c r="L28" s="9"/>
      <c r="M28" s="46"/>
      <c r="N28" s="25"/>
      <c r="O28" s="21"/>
      <c r="P28" s="21"/>
      <c r="Q28" s="21"/>
      <c r="R28" s="21"/>
      <c r="S28" s="21"/>
      <c r="T28" s="21">
        <v>425</v>
      </c>
    </row>
    <row r="29" spans="2:24">
      <c r="B29" s="9" t="s">
        <v>48</v>
      </c>
      <c r="C29" s="9"/>
      <c r="D29" s="9"/>
      <c r="E29" s="9"/>
      <c r="F29" s="2"/>
      <c r="G29" s="23">
        <v>1440</v>
      </c>
      <c r="H29" s="9"/>
      <c r="I29" s="9"/>
      <c r="J29" s="16">
        <f t="shared" si="2"/>
        <v>1440</v>
      </c>
      <c r="K29" s="48">
        <f t="shared" si="0"/>
        <v>0</v>
      </c>
      <c r="L29" s="9"/>
      <c r="M29" s="46"/>
      <c r="N29" s="25"/>
      <c r="O29" s="21"/>
      <c r="P29" s="21"/>
      <c r="Q29" s="21"/>
      <c r="R29" s="21"/>
      <c r="S29" s="21"/>
      <c r="T29" s="21">
        <v>1440</v>
      </c>
    </row>
    <row r="30" spans="2:24">
      <c r="B30" s="9" t="s">
        <v>49</v>
      </c>
      <c r="C30" s="9"/>
      <c r="D30" s="9"/>
      <c r="E30" s="9"/>
      <c r="F30" s="2"/>
      <c r="G30" s="23">
        <v>16000</v>
      </c>
      <c r="H30" s="9"/>
      <c r="I30" s="9"/>
      <c r="J30" s="16">
        <v>18000</v>
      </c>
      <c r="K30" s="43">
        <f t="shared" si="0"/>
        <v>0.125</v>
      </c>
      <c r="L30" s="9"/>
      <c r="M30" s="46" t="s">
        <v>50</v>
      </c>
      <c r="N30" s="25"/>
      <c r="O30" s="21"/>
      <c r="P30" s="21"/>
      <c r="Q30" s="21"/>
      <c r="R30" s="21"/>
      <c r="S30" s="21"/>
      <c r="T30" s="21">
        <v>16000</v>
      </c>
    </row>
    <row r="31" spans="2:24">
      <c r="B31" s="9" t="s">
        <v>51</v>
      </c>
      <c r="C31" s="9"/>
      <c r="D31" s="9"/>
      <c r="E31" s="9"/>
      <c r="F31" s="2"/>
      <c r="G31" s="23">
        <v>600</v>
      </c>
      <c r="H31" s="9"/>
      <c r="I31" s="9"/>
      <c r="J31" s="16">
        <f t="shared" si="2"/>
        <v>600</v>
      </c>
      <c r="K31" s="43">
        <f t="shared" si="0"/>
        <v>0</v>
      </c>
      <c r="L31" s="9"/>
      <c r="M31" s="46"/>
      <c r="N31" s="25"/>
      <c r="O31" s="21"/>
      <c r="P31" s="21"/>
      <c r="Q31" s="21"/>
      <c r="R31" s="21"/>
      <c r="S31" s="21"/>
      <c r="T31" s="21">
        <v>600</v>
      </c>
    </row>
    <row r="32" spans="2:24">
      <c r="B32" s="9" t="s">
        <v>52</v>
      </c>
      <c r="C32" s="9"/>
      <c r="D32" s="9"/>
      <c r="E32" s="9"/>
      <c r="F32" s="2"/>
      <c r="G32" s="10">
        <v>6000</v>
      </c>
      <c r="H32" s="11"/>
      <c r="I32" s="9"/>
      <c r="J32" s="16">
        <f t="shared" si="2"/>
        <v>1855.7</v>
      </c>
      <c r="K32" s="48">
        <f t="shared" si="0"/>
        <v>-0.69071666666666665</v>
      </c>
      <c r="L32" s="9"/>
      <c r="M32" s="46"/>
      <c r="N32" s="25"/>
      <c r="O32" s="21">
        <v>45.7</v>
      </c>
      <c r="P32" s="21">
        <v>1120</v>
      </c>
      <c r="Q32" s="21">
        <v>690</v>
      </c>
      <c r="R32" s="21"/>
      <c r="S32" s="21"/>
      <c r="T32" s="21">
        <f>SUM(O32:S32)</f>
        <v>1855.7</v>
      </c>
      <c r="U32" t="s">
        <v>53</v>
      </c>
    </row>
    <row r="33" spans="2:20">
      <c r="B33" s="13" t="s">
        <v>54</v>
      </c>
      <c r="C33" s="13"/>
      <c r="D33" s="13"/>
      <c r="E33" s="13"/>
      <c r="F33" s="9"/>
      <c r="G33" s="23">
        <v>2000</v>
      </c>
      <c r="H33" s="9"/>
      <c r="I33" s="11"/>
      <c r="J33" s="16">
        <v>500</v>
      </c>
      <c r="K33" s="48">
        <f t="shared" si="0"/>
        <v>-0.75</v>
      </c>
      <c r="L33" s="9"/>
      <c r="M33" s="46"/>
      <c r="N33" s="25"/>
      <c r="O33" s="21"/>
      <c r="P33" s="21"/>
      <c r="Q33" s="21"/>
      <c r="R33" s="21"/>
      <c r="S33" s="21"/>
      <c r="T33" s="21"/>
    </row>
    <row r="34" spans="2:20">
      <c r="B34" s="13" t="s">
        <v>55</v>
      </c>
      <c r="C34" s="13"/>
      <c r="D34" s="13"/>
      <c r="E34" s="13"/>
      <c r="F34" s="9"/>
      <c r="G34" s="7"/>
      <c r="H34" s="16"/>
      <c r="I34" s="9"/>
      <c r="J34" s="16">
        <f t="shared" si="2"/>
        <v>0</v>
      </c>
      <c r="K34" s="43"/>
      <c r="L34" s="9"/>
      <c r="M34" s="46"/>
      <c r="N34" s="25"/>
      <c r="O34" s="21"/>
      <c r="P34" s="21"/>
      <c r="Q34" s="21"/>
      <c r="R34" s="21"/>
      <c r="S34" s="21"/>
      <c r="T34" s="21"/>
    </row>
    <row r="35" spans="2:20">
      <c r="B35" s="13" t="s">
        <v>56</v>
      </c>
      <c r="C35" s="13"/>
      <c r="D35" s="13"/>
      <c r="E35" s="13"/>
      <c r="F35" s="9"/>
      <c r="G35" s="7"/>
      <c r="H35" s="16"/>
      <c r="I35" s="9"/>
      <c r="J35" s="16">
        <f t="shared" si="2"/>
        <v>0</v>
      </c>
      <c r="K35" s="43"/>
      <c r="L35" s="9"/>
      <c r="M35" s="46"/>
      <c r="N35" s="25"/>
      <c r="O35" s="21"/>
      <c r="P35" s="21"/>
      <c r="Q35" s="21"/>
      <c r="R35" s="21"/>
      <c r="S35" s="21"/>
      <c r="T35" s="21"/>
    </row>
    <row r="36" spans="2:20">
      <c r="B36" s="13" t="s">
        <v>57</v>
      </c>
      <c r="C36" s="13"/>
      <c r="D36" s="13"/>
      <c r="E36" s="13"/>
      <c r="F36" s="9"/>
      <c r="G36" s="7"/>
      <c r="H36" s="9"/>
      <c r="I36" s="2"/>
      <c r="J36" s="16">
        <f t="shared" si="2"/>
        <v>0</v>
      </c>
      <c r="K36" s="43"/>
      <c r="L36" s="9"/>
      <c r="M36" s="46"/>
      <c r="N36" s="25"/>
      <c r="O36" s="21"/>
      <c r="P36" s="21"/>
      <c r="Q36" s="21"/>
      <c r="R36" s="21"/>
      <c r="S36" s="21"/>
      <c r="T36" s="21"/>
    </row>
    <row r="37" spans="2:20">
      <c r="B37" s="14" t="s">
        <v>58</v>
      </c>
      <c r="C37" s="14"/>
      <c r="D37" s="14"/>
      <c r="E37" s="14"/>
      <c r="F37" s="2"/>
      <c r="G37" s="15">
        <v>1000</v>
      </c>
      <c r="H37" s="17"/>
      <c r="I37" s="9"/>
      <c r="J37" s="16">
        <f t="shared" si="2"/>
        <v>0</v>
      </c>
      <c r="K37" s="48">
        <f t="shared" si="0"/>
        <v>-1</v>
      </c>
      <c r="L37" s="9"/>
      <c r="M37" s="46"/>
      <c r="N37" s="25"/>
      <c r="O37" s="21"/>
      <c r="P37" s="21"/>
      <c r="Q37" s="21"/>
      <c r="R37" s="21"/>
      <c r="S37" s="21"/>
      <c r="T37" s="21"/>
    </row>
    <row r="38" spans="2:20">
      <c r="B38" s="6" t="s">
        <v>31</v>
      </c>
      <c r="F38" s="2"/>
      <c r="G38" s="12"/>
      <c r="H38" s="9"/>
      <c r="I38" s="3"/>
      <c r="J38" s="45"/>
      <c r="K38" s="43"/>
      <c r="L38" s="9"/>
      <c r="M38" s="46"/>
      <c r="N38" s="25"/>
      <c r="O38" s="21"/>
      <c r="P38" s="21"/>
      <c r="Q38" s="21"/>
      <c r="R38" s="21"/>
      <c r="S38" s="21"/>
      <c r="T38" s="21"/>
    </row>
    <row r="39" spans="2:20">
      <c r="E39" s="4" t="s">
        <v>13</v>
      </c>
      <c r="F39" s="3"/>
      <c r="G39" s="49">
        <f>SUM(G16:G38)</f>
        <v>117440</v>
      </c>
      <c r="H39" s="33"/>
      <c r="I39" s="33"/>
      <c r="J39" s="33">
        <f>SUM(J16:J38)</f>
        <v>162266.70000000001</v>
      </c>
      <c r="K39" s="50">
        <f t="shared" si="0"/>
        <v>0.38169873978201646</v>
      </c>
    </row>
    <row r="40" spans="2:20">
      <c r="E40" s="4" t="s">
        <v>59</v>
      </c>
      <c r="G40" s="5">
        <f>G13-G39</f>
        <v>-22540</v>
      </c>
      <c r="J40" s="33">
        <f>J13-J39</f>
        <v>62458.339999999967</v>
      </c>
    </row>
    <row r="43" spans="2:20">
      <c r="M43" t="s">
        <v>60</v>
      </c>
      <c r="N43">
        <v>515</v>
      </c>
    </row>
  </sheetData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42EE0-6DB1-F448-820D-FA03C12A437A}">
  <sheetPr>
    <pageSetUpPr fitToPage="1"/>
  </sheetPr>
  <dimension ref="B1:I49"/>
  <sheetViews>
    <sheetView topLeftCell="A16" workbookViewId="0">
      <selection activeCell="L49" sqref="L49"/>
    </sheetView>
  </sheetViews>
  <sheetFormatPr defaultColWidth="11.42578125" defaultRowHeight="18.95"/>
  <cols>
    <col min="1" max="1" width="11.42578125" style="66"/>
    <col min="2" max="2" width="28.7109375" style="66" customWidth="1"/>
    <col min="3" max="3" width="9.85546875" style="66" customWidth="1"/>
    <col min="4" max="4" width="9.7109375" style="66" customWidth="1"/>
    <col min="5" max="5" width="19.7109375" style="143" customWidth="1"/>
    <col min="6" max="6" width="20" style="66" customWidth="1"/>
    <col min="7" max="7" width="19.7109375" style="66" customWidth="1"/>
    <col min="8" max="8" width="17.5703125" style="66" customWidth="1"/>
    <col min="9" max="9" width="13.28515625" style="66" customWidth="1"/>
    <col min="10" max="12" width="11.42578125" style="66"/>
    <col min="13" max="13" width="19.28515625" style="66" customWidth="1"/>
    <col min="14" max="16384" width="11.42578125" style="66"/>
  </cols>
  <sheetData>
    <row r="1" spans="2:9">
      <c r="B1" s="109" t="s">
        <v>61</v>
      </c>
    </row>
    <row r="3" spans="2:9" ht="39.950000000000003">
      <c r="B3" s="52" t="s">
        <v>62</v>
      </c>
      <c r="C3" s="144"/>
      <c r="D3" s="144"/>
      <c r="E3" s="54" t="s">
        <v>63</v>
      </c>
      <c r="F3" s="56" t="s">
        <v>64</v>
      </c>
      <c r="G3" s="56" t="s">
        <v>4</v>
      </c>
      <c r="H3" s="53" t="s">
        <v>3</v>
      </c>
      <c r="I3" s="59" t="s">
        <v>65</v>
      </c>
    </row>
    <row r="4" spans="2:9">
      <c r="B4" s="66" t="s">
        <v>5</v>
      </c>
      <c r="C4" s="66">
        <v>330</v>
      </c>
      <c r="D4" s="66">
        <v>200</v>
      </c>
      <c r="E4" s="145">
        <v>84000</v>
      </c>
      <c r="F4" s="140">
        <v>84000</v>
      </c>
      <c r="G4" s="146">
        <f>(F4-E4)/E4</f>
        <v>0</v>
      </c>
      <c r="H4" s="66">
        <v>0</v>
      </c>
      <c r="I4" s="147">
        <f>(H4-F4)/F4</f>
        <v>-1</v>
      </c>
    </row>
    <row r="5" spans="2:9">
      <c r="B5" s="66" t="s">
        <v>66</v>
      </c>
      <c r="C5" s="66">
        <v>50</v>
      </c>
      <c r="D5" s="66">
        <v>150</v>
      </c>
      <c r="E5" s="145">
        <v>10350</v>
      </c>
      <c r="F5" s="140">
        <v>10350</v>
      </c>
      <c r="G5" s="146">
        <f t="shared" ref="G5" si="0">(F5-E5)/E5</f>
        <v>0</v>
      </c>
      <c r="H5" s="66">
        <v>0</v>
      </c>
      <c r="I5" s="147">
        <f t="shared" ref="I5:I11" si="1">(H5-F5)/F5</f>
        <v>-1</v>
      </c>
    </row>
    <row r="6" spans="2:9">
      <c r="B6" s="66" t="s">
        <v>8</v>
      </c>
      <c r="E6" s="145">
        <v>1375.04</v>
      </c>
      <c r="F6" s="140">
        <v>1380</v>
      </c>
      <c r="G6" s="146">
        <f>(F6-E6)/E6</f>
        <v>3.6071677914824561E-3</v>
      </c>
      <c r="H6" s="66">
        <v>0</v>
      </c>
      <c r="I6" s="147">
        <f t="shared" si="1"/>
        <v>-1</v>
      </c>
    </row>
    <row r="7" spans="2:9">
      <c r="B7" s="66" t="s">
        <v>67</v>
      </c>
      <c r="E7" s="148">
        <v>92824</v>
      </c>
      <c r="F7" s="140">
        <f>H48</f>
        <v>35576.064049624838</v>
      </c>
      <c r="G7" s="146">
        <f>(F7-E7)/E7</f>
        <v>-0.61673636075126215</v>
      </c>
      <c r="H7" s="66">
        <v>0</v>
      </c>
      <c r="I7" s="147">
        <f t="shared" si="1"/>
        <v>-1</v>
      </c>
    </row>
    <row r="8" spans="2:9">
      <c r="B8" s="66" t="s">
        <v>7</v>
      </c>
      <c r="E8" s="148">
        <v>2000</v>
      </c>
      <c r="F8" s="140">
        <v>3500</v>
      </c>
      <c r="G8" s="146">
        <f t="shared" ref="G8" si="2">(F8-E8)/E8</f>
        <v>0.75</v>
      </c>
      <c r="I8" s="147"/>
    </row>
    <row r="9" spans="2:9">
      <c r="B9" s="66" t="s">
        <v>68</v>
      </c>
      <c r="E9" s="145">
        <v>18000</v>
      </c>
      <c r="F9" s="149">
        <v>45000</v>
      </c>
      <c r="G9" s="146">
        <f>(F9-E9)/E9</f>
        <v>1.5</v>
      </c>
      <c r="H9" s="66">
        <v>0</v>
      </c>
      <c r="I9" s="147">
        <f t="shared" si="1"/>
        <v>-1</v>
      </c>
    </row>
    <row r="10" spans="2:9">
      <c r="B10" s="66" t="s">
        <v>69</v>
      </c>
      <c r="E10" s="145">
        <v>14558</v>
      </c>
      <c r="F10" s="149">
        <v>15000</v>
      </c>
      <c r="G10" s="146">
        <f>(F10-E10)/E10</f>
        <v>3.0361313367220772E-2</v>
      </c>
      <c r="I10" s="147"/>
    </row>
    <row r="11" spans="2:9" ht="20.100000000000001" thickBot="1">
      <c r="B11" s="177" t="s">
        <v>70</v>
      </c>
      <c r="C11" s="177"/>
      <c r="D11" s="178" t="s">
        <v>13</v>
      </c>
      <c r="E11" s="151">
        <f>SUM(E4:E10)</f>
        <v>223107.03999999998</v>
      </c>
      <c r="F11" s="151">
        <f>SUM(F4:F10)</f>
        <v>194806.06404962484</v>
      </c>
      <c r="G11" s="152">
        <f>(F11-E11)/E11</f>
        <v>-0.12684931838267025</v>
      </c>
      <c r="H11" s="153">
        <f>SUM(H4:H9)</f>
        <v>0</v>
      </c>
      <c r="I11" s="154">
        <f t="shared" si="1"/>
        <v>-1</v>
      </c>
    </row>
    <row r="12" spans="2:9" ht="20.100000000000001" thickTop="1">
      <c r="I12" s="147"/>
    </row>
    <row r="13" spans="2:9" ht="39.950000000000003">
      <c r="B13" s="53" t="s">
        <v>14</v>
      </c>
      <c r="C13" s="155"/>
      <c r="D13" s="155"/>
      <c r="E13" s="55" t="s">
        <v>63</v>
      </c>
      <c r="F13" s="57" t="s">
        <v>64</v>
      </c>
      <c r="G13" s="58" t="s">
        <v>4</v>
      </c>
      <c r="H13" s="53" t="s">
        <v>3</v>
      </c>
      <c r="I13" s="59" t="s">
        <v>65</v>
      </c>
    </row>
    <row r="14" spans="2:9">
      <c r="B14" s="138" t="s">
        <v>71</v>
      </c>
      <c r="C14" s="138"/>
      <c r="D14" s="138"/>
      <c r="E14" s="145">
        <v>9350</v>
      </c>
      <c r="F14" s="140">
        <v>15000</v>
      </c>
      <c r="G14" s="146">
        <f>(F14-E14)/E14</f>
        <v>0.60427807486631013</v>
      </c>
      <c r="H14" s="66">
        <v>0</v>
      </c>
      <c r="I14" s="147">
        <f>(H14-F14)/F14</f>
        <v>-1</v>
      </c>
    </row>
    <row r="15" spans="2:9">
      <c r="B15" s="138" t="s">
        <v>72</v>
      </c>
      <c r="C15" s="138"/>
      <c r="D15" s="138"/>
      <c r="E15" s="145">
        <v>8400</v>
      </c>
      <c r="F15" s="149">
        <v>0</v>
      </c>
      <c r="G15" s="146">
        <f t="shared" ref="G15:G16" si="3">(F15-E15)/E15</f>
        <v>-1</v>
      </c>
      <c r="H15" s="109">
        <v>0</v>
      </c>
      <c r="I15" s="147" t="e">
        <f t="shared" ref="I15:I37" si="4">(H15-F15)/F15</f>
        <v>#DIV/0!</v>
      </c>
    </row>
    <row r="16" spans="2:9">
      <c r="B16" s="138" t="s">
        <v>73</v>
      </c>
      <c r="C16" s="138"/>
      <c r="D16" s="138"/>
      <c r="E16" s="145">
        <v>13561</v>
      </c>
      <c r="F16" s="140">
        <v>0</v>
      </c>
      <c r="G16" s="146">
        <f t="shared" si="3"/>
        <v>-1</v>
      </c>
      <c r="H16" s="66">
        <v>0</v>
      </c>
      <c r="I16" s="147" t="e">
        <f t="shared" si="4"/>
        <v>#DIV/0!</v>
      </c>
    </row>
    <row r="17" spans="2:9">
      <c r="B17" s="195" t="s">
        <v>74</v>
      </c>
      <c r="C17" s="196"/>
      <c r="D17" s="197"/>
      <c r="E17" s="145">
        <v>86813</v>
      </c>
      <c r="F17" s="140">
        <v>0</v>
      </c>
      <c r="G17" s="146"/>
      <c r="I17" s="147"/>
    </row>
    <row r="18" spans="2:9">
      <c r="B18" s="156" t="s">
        <v>75</v>
      </c>
      <c r="C18" s="138"/>
      <c r="D18" s="138"/>
      <c r="E18" s="145">
        <v>0</v>
      </c>
      <c r="F18" s="140">
        <v>0</v>
      </c>
      <c r="G18" s="146"/>
      <c r="I18" s="147"/>
    </row>
    <row r="19" spans="2:9">
      <c r="B19" s="138" t="s">
        <v>29</v>
      </c>
      <c r="C19" s="138"/>
      <c r="D19" s="138"/>
      <c r="E19" s="145">
        <v>4000</v>
      </c>
      <c r="F19" s="140">
        <v>20000</v>
      </c>
      <c r="G19" s="146">
        <f t="shared" ref="G19:G38" si="5">(F19-E19)/E19</f>
        <v>4</v>
      </c>
      <c r="H19" s="66">
        <v>0</v>
      </c>
      <c r="I19" s="147">
        <f t="shared" si="4"/>
        <v>-1</v>
      </c>
    </row>
    <row r="20" spans="2:9">
      <c r="B20" s="138" t="s">
        <v>30</v>
      </c>
      <c r="C20" s="138"/>
      <c r="D20" s="138"/>
      <c r="E20" s="145">
        <v>2462</v>
      </c>
      <c r="F20" s="140">
        <v>5000</v>
      </c>
      <c r="G20" s="146">
        <f t="shared" si="5"/>
        <v>1.0308692120227458</v>
      </c>
      <c r="H20" s="66">
        <v>0</v>
      </c>
      <c r="I20" s="147">
        <f t="shared" si="4"/>
        <v>-1</v>
      </c>
    </row>
    <row r="21" spans="2:9">
      <c r="B21" s="138" t="s">
        <v>37</v>
      </c>
      <c r="C21" s="138"/>
      <c r="D21" s="138"/>
      <c r="E21" s="145">
        <v>0</v>
      </c>
      <c r="F21" s="140">
        <v>5000</v>
      </c>
      <c r="G21" s="146" t="e">
        <f t="shared" si="5"/>
        <v>#DIV/0!</v>
      </c>
      <c r="H21" s="66">
        <v>0</v>
      </c>
      <c r="I21" s="147">
        <f t="shared" si="4"/>
        <v>-1</v>
      </c>
    </row>
    <row r="22" spans="2:9">
      <c r="B22" s="138" t="s">
        <v>76</v>
      </c>
      <c r="C22" s="138"/>
      <c r="D22" s="138"/>
      <c r="E22" s="145">
        <v>6060</v>
      </c>
      <c r="F22" s="140">
        <v>10000</v>
      </c>
      <c r="G22" s="146">
        <f t="shared" si="5"/>
        <v>0.65016501650165015</v>
      </c>
      <c r="H22" s="66">
        <v>0</v>
      </c>
      <c r="I22" s="147">
        <f t="shared" si="4"/>
        <v>-1</v>
      </c>
    </row>
    <row r="23" spans="2:9">
      <c r="B23" s="138" t="s">
        <v>44</v>
      </c>
      <c r="C23" s="138"/>
      <c r="D23" s="138"/>
      <c r="E23" s="145">
        <v>221</v>
      </c>
      <c r="F23" s="140">
        <v>500</v>
      </c>
      <c r="G23" s="146">
        <f t="shared" si="5"/>
        <v>1.2624434389140271</v>
      </c>
      <c r="H23" s="66">
        <v>0</v>
      </c>
      <c r="I23" s="147">
        <f t="shared" si="4"/>
        <v>-1</v>
      </c>
    </row>
    <row r="24" spans="2:9">
      <c r="B24" s="139" t="s">
        <v>45</v>
      </c>
      <c r="C24" s="139"/>
      <c r="D24" s="139"/>
      <c r="E24" s="157">
        <v>8392</v>
      </c>
      <c r="F24" s="141">
        <v>10000</v>
      </c>
      <c r="G24" s="158">
        <f t="shared" si="5"/>
        <v>0.19161105815061963</v>
      </c>
      <c r="H24" s="66">
        <v>0</v>
      </c>
      <c r="I24" s="147">
        <f t="shared" si="4"/>
        <v>-1</v>
      </c>
    </row>
    <row r="25" spans="2:9">
      <c r="B25" s="138" t="s">
        <v>77</v>
      </c>
      <c r="C25" s="138"/>
      <c r="D25" s="138"/>
      <c r="E25" s="145">
        <v>0</v>
      </c>
      <c r="F25" s="140">
        <v>10000</v>
      </c>
      <c r="G25" s="158" t="e">
        <f t="shared" si="5"/>
        <v>#DIV/0!</v>
      </c>
      <c r="H25" s="66">
        <v>0</v>
      </c>
      <c r="I25" s="147">
        <f t="shared" si="4"/>
        <v>-1</v>
      </c>
    </row>
    <row r="26" spans="2:9">
      <c r="B26" s="159" t="s">
        <v>47</v>
      </c>
      <c r="C26" s="159"/>
      <c r="D26" s="159"/>
      <c r="E26" s="160">
        <v>425</v>
      </c>
      <c r="F26" s="161">
        <v>700</v>
      </c>
      <c r="G26" s="162">
        <f t="shared" si="5"/>
        <v>0.6470588235294118</v>
      </c>
      <c r="H26" s="66">
        <v>0</v>
      </c>
      <c r="I26" s="147">
        <f t="shared" si="4"/>
        <v>-1</v>
      </c>
    </row>
    <row r="27" spans="2:9">
      <c r="B27" s="138" t="s">
        <v>48</v>
      </c>
      <c r="C27" s="138"/>
      <c r="D27" s="138"/>
      <c r="E27" s="145">
        <v>1440</v>
      </c>
      <c r="F27" s="140">
        <v>1500</v>
      </c>
      <c r="G27" s="146">
        <f t="shared" si="5"/>
        <v>4.1666666666666664E-2</v>
      </c>
      <c r="H27" s="66">
        <v>0</v>
      </c>
      <c r="I27" s="147">
        <f t="shared" si="4"/>
        <v>-1</v>
      </c>
    </row>
    <row r="28" spans="2:9">
      <c r="B28" s="138" t="s">
        <v>49</v>
      </c>
      <c r="C28" s="138"/>
      <c r="D28" s="138"/>
      <c r="E28" s="145">
        <v>18013</v>
      </c>
      <c r="F28" s="140">
        <v>20000</v>
      </c>
      <c r="G28" s="146">
        <f t="shared" si="5"/>
        <v>0.11030922111808139</v>
      </c>
      <c r="H28" s="66">
        <v>0</v>
      </c>
      <c r="I28" s="147">
        <f t="shared" si="4"/>
        <v>-1</v>
      </c>
    </row>
    <row r="29" spans="2:9">
      <c r="B29" s="138" t="s">
        <v>51</v>
      </c>
      <c r="C29" s="138"/>
      <c r="D29" s="138"/>
      <c r="E29" s="145">
        <v>600</v>
      </c>
      <c r="F29" s="140">
        <v>1000</v>
      </c>
      <c r="G29" s="146">
        <f t="shared" si="5"/>
        <v>0.66666666666666663</v>
      </c>
      <c r="H29" s="66">
        <v>0</v>
      </c>
      <c r="I29" s="147">
        <f t="shared" si="4"/>
        <v>-1</v>
      </c>
    </row>
    <row r="30" spans="2:9">
      <c r="B30" s="138" t="s">
        <v>78</v>
      </c>
      <c r="C30" s="138"/>
      <c r="D30" s="138"/>
      <c r="E30" s="145">
        <v>2445</v>
      </c>
      <c r="F30" s="141">
        <v>3000</v>
      </c>
      <c r="G30" s="146">
        <f t="shared" si="5"/>
        <v>0.22699386503067484</v>
      </c>
      <c r="H30" s="66">
        <v>0</v>
      </c>
      <c r="I30" s="147">
        <f t="shared" si="4"/>
        <v>-1</v>
      </c>
    </row>
    <row r="31" spans="2:9">
      <c r="B31" s="138" t="s">
        <v>54</v>
      </c>
      <c r="C31" s="138"/>
      <c r="D31" s="138"/>
      <c r="E31" s="145">
        <v>1364</v>
      </c>
      <c r="F31" s="140">
        <v>1500</v>
      </c>
      <c r="G31" s="146">
        <f t="shared" si="5"/>
        <v>9.9706744868035185E-2</v>
      </c>
      <c r="H31" s="66">
        <v>0</v>
      </c>
      <c r="I31" s="147">
        <f t="shared" si="4"/>
        <v>-1</v>
      </c>
    </row>
    <row r="32" spans="2:9">
      <c r="B32" s="138" t="s">
        <v>79</v>
      </c>
      <c r="C32" s="138"/>
      <c r="D32" s="138"/>
      <c r="E32" s="145">
        <v>1190</v>
      </c>
      <c r="F32" s="163">
        <v>1500</v>
      </c>
      <c r="G32" s="146">
        <f t="shared" si="5"/>
        <v>0.26050420168067229</v>
      </c>
      <c r="I32" s="147"/>
    </row>
    <row r="33" spans="2:9">
      <c r="B33" s="138" t="s">
        <v>80</v>
      </c>
      <c r="C33" s="138"/>
      <c r="D33" s="138"/>
      <c r="E33" s="145">
        <v>0</v>
      </c>
      <c r="F33" s="163">
        <v>2000</v>
      </c>
      <c r="G33" s="146" t="e">
        <f t="shared" si="5"/>
        <v>#DIV/0!</v>
      </c>
      <c r="H33" s="66">
        <v>0</v>
      </c>
      <c r="I33" s="147">
        <f t="shared" si="4"/>
        <v>-1</v>
      </c>
    </row>
    <row r="34" spans="2:9">
      <c r="B34" s="138" t="s">
        <v>81</v>
      </c>
      <c r="C34" s="138"/>
      <c r="D34" s="138"/>
      <c r="E34" s="145">
        <v>204</v>
      </c>
      <c r="F34" s="163">
        <v>250</v>
      </c>
      <c r="G34" s="146">
        <f t="shared" si="5"/>
        <v>0.22549019607843138</v>
      </c>
      <c r="I34" s="147"/>
    </row>
    <row r="35" spans="2:9">
      <c r="B35" s="138" t="s">
        <v>82</v>
      </c>
      <c r="C35" s="138"/>
      <c r="D35" s="138"/>
      <c r="E35" s="145">
        <v>0</v>
      </c>
      <c r="F35" s="140">
        <v>25000</v>
      </c>
      <c r="G35" s="146" t="e">
        <f t="shared" si="5"/>
        <v>#DIV/0!</v>
      </c>
      <c r="H35" s="66">
        <v>0</v>
      </c>
      <c r="I35" s="147">
        <f t="shared" si="4"/>
        <v>-1</v>
      </c>
    </row>
    <row r="36" spans="2:9">
      <c r="B36" s="164" t="s">
        <v>83</v>
      </c>
      <c r="C36" s="138"/>
      <c r="D36" s="138"/>
      <c r="E36" s="145">
        <v>0</v>
      </c>
      <c r="F36" s="140">
        <v>20000</v>
      </c>
      <c r="G36" s="146" t="e">
        <f t="shared" si="5"/>
        <v>#DIV/0!</v>
      </c>
      <c r="H36" s="66">
        <v>0</v>
      </c>
      <c r="I36" s="147">
        <f t="shared" si="4"/>
        <v>-1</v>
      </c>
    </row>
    <row r="37" spans="2:9" ht="20.100000000000001" thickBot="1">
      <c r="D37" s="150" t="s">
        <v>13</v>
      </c>
      <c r="E37" s="165">
        <f>SUM(E14:E36)</f>
        <v>164940</v>
      </c>
      <c r="F37" s="165">
        <f>SUM(F14:F36)</f>
        <v>151950</v>
      </c>
      <c r="G37" s="166">
        <f t="shared" si="5"/>
        <v>-7.8755911240451074E-2</v>
      </c>
      <c r="H37" s="153">
        <f>SUM(H14:H36)</f>
        <v>0</v>
      </c>
      <c r="I37" s="167">
        <f t="shared" si="4"/>
        <v>-1</v>
      </c>
    </row>
    <row r="38" spans="2:9" ht="21" thickTop="1" thickBot="1">
      <c r="D38" s="168" t="s">
        <v>59</v>
      </c>
      <c r="E38" s="169">
        <f>E11-E37</f>
        <v>58167.039999999979</v>
      </c>
      <c r="F38" s="170">
        <f>F11-F37</f>
        <v>42856.064049624838</v>
      </c>
      <c r="G38" s="171">
        <f t="shared" si="5"/>
        <v>-0.26322425810863243</v>
      </c>
      <c r="H38" s="170">
        <f>H11-H37</f>
        <v>0</v>
      </c>
      <c r="I38" s="172">
        <f>(H38-F38)/F38</f>
        <v>-1</v>
      </c>
    </row>
    <row r="39" spans="2:9" ht="20.100000000000001" thickTop="1">
      <c r="I39" s="147"/>
    </row>
    <row r="40" spans="2:9">
      <c r="I40" s="173"/>
    </row>
    <row r="41" spans="2:9">
      <c r="E41" s="193" t="s">
        <v>84</v>
      </c>
      <c r="F41" s="174"/>
      <c r="G41" s="174"/>
      <c r="H41" s="174"/>
      <c r="I41" s="147"/>
    </row>
    <row r="42" spans="2:9">
      <c r="E42" s="174"/>
      <c r="F42" s="174" t="s">
        <v>85</v>
      </c>
      <c r="G42" s="174" t="s">
        <v>86</v>
      </c>
      <c r="H42" s="174" t="s">
        <v>59</v>
      </c>
      <c r="I42" s="175"/>
    </row>
    <row r="43" spans="2:9">
      <c r="E43" s="138" t="s">
        <v>87</v>
      </c>
      <c r="F43" s="140">
        <f>'Analityka Europe Cup'!H19</f>
        <v>100116</v>
      </c>
      <c r="G43" s="140">
        <f>'Analityka Europe Cup'!H20</f>
        <v>-85760</v>
      </c>
      <c r="H43" s="140">
        <f>F43+G43</f>
        <v>14356</v>
      </c>
    </row>
    <row r="44" spans="2:9">
      <c r="E44" s="138" t="s">
        <v>88</v>
      </c>
      <c r="F44" s="140">
        <f>'Analityka ME ILCA4'!H17</f>
        <v>715384.8840496249</v>
      </c>
      <c r="G44" s="140">
        <f>'Analityka ME ILCA4'!H18</f>
        <v>-671462.82000000007</v>
      </c>
      <c r="H44" s="140">
        <f>F44+G44</f>
        <v>43922.064049624838</v>
      </c>
    </row>
    <row r="45" spans="2:9">
      <c r="E45" s="138" t="s">
        <v>89</v>
      </c>
      <c r="F45" s="140">
        <f>'Analityka PPSKL'!H19</f>
        <v>0</v>
      </c>
      <c r="G45" s="140">
        <f>'Analityka PPSKL'!H20</f>
        <v>-6000</v>
      </c>
      <c r="H45" s="140">
        <f t="shared" ref="H45:H47" si="6">F45+G45</f>
        <v>-6000</v>
      </c>
    </row>
    <row r="46" spans="2:9">
      <c r="E46" s="138" t="s">
        <v>90</v>
      </c>
      <c r="F46" s="140">
        <f>'Analityka FPPolski'!H19</f>
        <v>0</v>
      </c>
      <c r="G46" s="140">
        <f>'Analityka FPPolski'!H20</f>
        <v>-6000</v>
      </c>
      <c r="H46" s="140">
        <f t="shared" si="6"/>
        <v>-6000</v>
      </c>
    </row>
    <row r="47" spans="2:9">
      <c r="E47" s="139" t="s">
        <v>91</v>
      </c>
      <c r="F47" s="141">
        <f>'Analitylka MP Masters'!H19</f>
        <v>7500</v>
      </c>
      <c r="G47" s="141">
        <f>'Analitylka MP Masters'!H20</f>
        <v>-18202</v>
      </c>
      <c r="H47" s="140">
        <f t="shared" si="6"/>
        <v>-10702</v>
      </c>
    </row>
    <row r="48" spans="2:9" ht="20.100000000000001" thickBot="1">
      <c r="E48" s="176" t="s">
        <v>17</v>
      </c>
      <c r="F48" s="142">
        <f>SUM(F43:F47)</f>
        <v>823000.8840496249</v>
      </c>
      <c r="G48" s="142">
        <f>SUM(G43:G47)</f>
        <v>-787424.82000000007</v>
      </c>
      <c r="H48" s="142">
        <f>SUM(H43:H47)</f>
        <v>35576.064049624838</v>
      </c>
    </row>
    <row r="49" ht="20.100000000000001" thickTop="1"/>
  </sheetData>
  <mergeCells count="1">
    <mergeCell ref="B17:D17"/>
  </mergeCells>
  <pageMargins left="0.7" right="0.7" top="0.75" bottom="0.75" header="0.3" footer="0.3"/>
  <pageSetup paperSize="9" scale="76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EEB4-B6A1-EC48-8C91-216962AFFC5F}">
  <dimension ref="B1:M61"/>
  <sheetViews>
    <sheetView topLeftCell="B1" workbookViewId="0">
      <selection activeCell="C1" sqref="C1"/>
    </sheetView>
  </sheetViews>
  <sheetFormatPr defaultColWidth="11.42578125" defaultRowHeight="15"/>
  <cols>
    <col min="2" max="2" width="44.85546875" customWidth="1"/>
    <col min="3" max="4" width="20.85546875" customWidth="1"/>
    <col min="5" max="5" width="20.42578125" customWidth="1"/>
    <col min="6" max="6" width="19.42578125" customWidth="1"/>
    <col min="7" max="7" width="17.42578125" customWidth="1"/>
    <col min="8" max="8" width="22.28515625" customWidth="1"/>
    <col min="9" max="9" width="11.7109375" bestFit="1" customWidth="1"/>
    <col min="10" max="10" width="14.28515625" customWidth="1"/>
    <col min="11" max="12" width="11.7109375" bestFit="1" customWidth="1"/>
    <col min="13" max="13" width="12.85546875" bestFit="1" customWidth="1"/>
  </cols>
  <sheetData>
    <row r="1" spans="2:13" ht="45.95" customHeight="1">
      <c r="B1" s="65"/>
      <c r="C1" s="65" t="s">
        <v>92</v>
      </c>
      <c r="D1" s="65" t="s">
        <v>93</v>
      </c>
      <c r="E1" s="65" t="s">
        <v>94</v>
      </c>
      <c r="F1" s="65" t="s">
        <v>95</v>
      </c>
      <c r="G1" s="65" t="s">
        <v>96</v>
      </c>
      <c r="H1" s="65" t="s">
        <v>97</v>
      </c>
      <c r="I1" s="66"/>
      <c r="J1" s="66"/>
      <c r="K1" s="66"/>
      <c r="L1" s="66"/>
      <c r="M1" s="66"/>
    </row>
    <row r="2" spans="2:13" ht="21" thickBot="1">
      <c r="B2" s="67" t="s">
        <v>85</v>
      </c>
      <c r="C2" s="68"/>
      <c r="D2" s="68"/>
      <c r="E2" s="68"/>
      <c r="F2" s="68"/>
      <c r="G2" s="68"/>
      <c r="H2" s="68"/>
      <c r="I2" s="66"/>
      <c r="J2" s="66"/>
      <c r="K2" s="66"/>
      <c r="L2" s="66"/>
      <c r="M2" s="66"/>
    </row>
    <row r="3" spans="2:13" ht="18.75">
      <c r="B3" s="69" t="s">
        <v>98</v>
      </c>
      <c r="C3" s="70"/>
      <c r="D3" s="71">
        <v>80</v>
      </c>
      <c r="E3" s="70"/>
      <c r="F3" s="72">
        <v>90</v>
      </c>
      <c r="G3" s="70"/>
      <c r="H3" s="73">
        <f>D3*F3</f>
        <v>7200</v>
      </c>
      <c r="I3" s="66"/>
      <c r="J3" s="66"/>
      <c r="K3" s="66"/>
      <c r="L3" s="66"/>
      <c r="M3" s="66"/>
    </row>
    <row r="4" spans="2:13" ht="20.100000000000001">
      <c r="B4" s="69" t="s">
        <v>99</v>
      </c>
      <c r="C4" s="74">
        <v>0</v>
      </c>
      <c r="D4" s="70">
        <f>D3</f>
        <v>80</v>
      </c>
      <c r="E4" s="70"/>
      <c r="F4" s="75">
        <f>F3*C4</f>
        <v>0</v>
      </c>
      <c r="G4" s="70"/>
      <c r="H4" s="73">
        <f>D4*F4</f>
        <v>0</v>
      </c>
      <c r="I4" s="66"/>
      <c r="J4" s="66"/>
      <c r="K4" s="66"/>
      <c r="L4" s="66"/>
      <c r="M4" s="66"/>
    </row>
    <row r="5" spans="2:13" ht="20.100000000000001">
      <c r="B5" s="76" t="s">
        <v>100</v>
      </c>
      <c r="C5" s="77"/>
      <c r="D5" s="77">
        <f>D4</f>
        <v>80</v>
      </c>
      <c r="E5" s="77"/>
      <c r="F5" s="78">
        <f>F3-F4</f>
        <v>90</v>
      </c>
      <c r="G5" s="77"/>
      <c r="H5" s="79">
        <f>D5*F5</f>
        <v>7200</v>
      </c>
      <c r="I5" s="66"/>
      <c r="J5" s="66"/>
      <c r="K5" s="66"/>
      <c r="L5" s="66"/>
      <c r="M5" s="66"/>
    </row>
    <row r="6" spans="2:13" ht="18.75">
      <c r="B6" s="69" t="s">
        <v>101</v>
      </c>
      <c r="C6" s="69"/>
      <c r="D6" s="70"/>
      <c r="E6" s="71">
        <v>180</v>
      </c>
      <c r="F6" s="70"/>
      <c r="G6" s="70">
        <v>385</v>
      </c>
      <c r="H6" s="73">
        <f>E6*G6</f>
        <v>69300</v>
      </c>
      <c r="I6" s="66"/>
      <c r="J6" s="66"/>
      <c r="K6" s="66"/>
      <c r="L6" s="66"/>
      <c r="M6" s="66"/>
    </row>
    <row r="7" spans="2:13" ht="20.100000000000001">
      <c r="B7" s="69" t="s">
        <v>102</v>
      </c>
      <c r="C7" s="74">
        <v>0</v>
      </c>
      <c r="D7" s="70"/>
      <c r="E7" s="70">
        <f>E6</f>
        <v>180</v>
      </c>
      <c r="F7" s="70"/>
      <c r="G7" s="73">
        <f>G6*C7</f>
        <v>0</v>
      </c>
      <c r="H7" s="73">
        <f t="shared" ref="H7:H8" si="0">E7*G7</f>
        <v>0</v>
      </c>
      <c r="I7" s="66"/>
      <c r="J7" s="66"/>
      <c r="K7" s="66"/>
      <c r="L7" s="66"/>
      <c r="M7" s="66"/>
    </row>
    <row r="8" spans="2:13" ht="20.100000000000001">
      <c r="B8" s="76" t="s">
        <v>103</v>
      </c>
      <c r="C8" s="70"/>
      <c r="D8" s="77"/>
      <c r="E8" s="77">
        <f>E7</f>
        <v>180</v>
      </c>
      <c r="F8" s="181"/>
      <c r="G8" s="79">
        <f>G6-G7</f>
        <v>385</v>
      </c>
      <c r="H8" s="79">
        <f t="shared" si="0"/>
        <v>69300</v>
      </c>
      <c r="I8" s="66"/>
      <c r="J8" s="66"/>
      <c r="K8" s="66"/>
      <c r="L8" s="66"/>
      <c r="M8" s="66"/>
    </row>
    <row r="9" spans="2:13" ht="18.75">
      <c r="B9" s="179" t="s">
        <v>100</v>
      </c>
      <c r="C9" s="71">
        <v>4.28</v>
      </c>
      <c r="D9" s="70"/>
      <c r="E9" s="70"/>
      <c r="F9" s="70"/>
      <c r="G9" s="73"/>
      <c r="H9" s="73">
        <f>H5*C9</f>
        <v>30816</v>
      </c>
      <c r="I9" s="66"/>
      <c r="J9" s="66"/>
      <c r="K9" s="66"/>
      <c r="L9" s="66"/>
      <c r="M9" s="66"/>
    </row>
    <row r="10" spans="2:13" ht="20.100000000000001">
      <c r="B10" s="179" t="s">
        <v>104</v>
      </c>
      <c r="D10" s="70"/>
      <c r="E10" s="70"/>
      <c r="F10" s="70"/>
      <c r="G10" s="70"/>
      <c r="H10" s="73">
        <f>H8</f>
        <v>69300</v>
      </c>
      <c r="I10" s="66"/>
      <c r="J10" s="66"/>
      <c r="K10" s="66"/>
      <c r="L10" s="66"/>
      <c r="M10" s="66"/>
    </row>
    <row r="11" spans="2:13" ht="41.1" thickBot="1">
      <c r="B11" s="182" t="s">
        <v>105</v>
      </c>
      <c r="C11" s="180"/>
      <c r="D11" s="183"/>
      <c r="E11" s="183"/>
      <c r="F11" s="183">
        <f>D3+E6</f>
        <v>260</v>
      </c>
      <c r="G11" s="183"/>
      <c r="H11" s="184">
        <f>H9+H10</f>
        <v>100116</v>
      </c>
      <c r="I11" s="66"/>
      <c r="J11" s="66"/>
      <c r="K11" s="66"/>
      <c r="L11" s="66"/>
      <c r="M11" s="66"/>
    </row>
    <row r="12" spans="2:13" ht="20.100000000000001">
      <c r="B12" s="69" t="s">
        <v>106</v>
      </c>
      <c r="C12" s="83">
        <v>0</v>
      </c>
      <c r="D12" s="70">
        <f>D3*C12</f>
        <v>0</v>
      </c>
      <c r="E12" s="70"/>
      <c r="F12" s="70">
        <v>45</v>
      </c>
      <c r="G12" s="70"/>
      <c r="H12" s="73">
        <f>(D12*F12)*C9</f>
        <v>0</v>
      </c>
      <c r="I12" s="66"/>
      <c r="J12" s="66"/>
      <c r="K12" s="66"/>
      <c r="L12" s="66"/>
      <c r="M12" s="66"/>
    </row>
    <row r="13" spans="2:13" ht="20.100000000000001">
      <c r="B13" s="69" t="s">
        <v>107</v>
      </c>
      <c r="C13" s="83">
        <v>0</v>
      </c>
      <c r="D13" s="70">
        <f>D3*C13</f>
        <v>0</v>
      </c>
      <c r="E13" s="70"/>
      <c r="F13" s="70">
        <v>15</v>
      </c>
      <c r="G13" s="70"/>
      <c r="H13" s="73">
        <f>D13*F13*C9</f>
        <v>0</v>
      </c>
      <c r="I13" s="66"/>
      <c r="J13" s="66"/>
      <c r="K13" s="66"/>
      <c r="L13" s="66"/>
      <c r="M13" s="66"/>
    </row>
    <row r="14" spans="2:13" ht="21" thickBot="1">
      <c r="B14" s="67" t="s">
        <v>108</v>
      </c>
      <c r="C14" s="68"/>
      <c r="D14" s="68"/>
      <c r="E14" s="68"/>
      <c r="F14" s="68"/>
      <c r="G14" s="68"/>
      <c r="H14" s="82">
        <f>H11+H12+H13</f>
        <v>100116</v>
      </c>
      <c r="I14" s="66"/>
      <c r="J14" s="66"/>
      <c r="K14" s="66"/>
      <c r="L14" s="66"/>
      <c r="M14" s="66"/>
    </row>
    <row r="15" spans="2:13" ht="20.100000000000001">
      <c r="B15" s="84" t="s">
        <v>109</v>
      </c>
      <c r="C15" s="85"/>
      <c r="D15" s="85"/>
      <c r="E15" s="85"/>
      <c r="F15" s="85"/>
      <c r="G15" s="85"/>
      <c r="H15" s="86">
        <f>SUM(H16:H18)</f>
        <v>0</v>
      </c>
      <c r="I15" s="66"/>
      <c r="J15" s="66"/>
      <c r="K15" s="66"/>
      <c r="L15" s="66"/>
      <c r="M15" s="66"/>
    </row>
    <row r="16" spans="2:13" ht="20.100000000000001">
      <c r="B16" s="87" t="s">
        <v>110</v>
      </c>
      <c r="C16" s="70"/>
      <c r="D16" s="70"/>
      <c r="E16" s="70"/>
      <c r="F16" s="70"/>
      <c r="G16" s="70"/>
      <c r="H16" s="88">
        <v>0</v>
      </c>
      <c r="I16" s="66"/>
      <c r="J16" s="66"/>
      <c r="K16" s="66"/>
      <c r="L16" s="66"/>
      <c r="M16" s="66"/>
    </row>
    <row r="17" spans="2:13" ht="20.100000000000001">
      <c r="B17" s="69" t="s">
        <v>111</v>
      </c>
      <c r="C17" s="70"/>
      <c r="D17" s="70"/>
      <c r="E17" s="70"/>
      <c r="F17" s="70"/>
      <c r="G17" s="70"/>
      <c r="H17" s="73">
        <v>0</v>
      </c>
      <c r="I17" s="66"/>
      <c r="J17" s="66"/>
      <c r="K17" s="66"/>
      <c r="L17" s="66"/>
      <c r="M17" s="66"/>
    </row>
    <row r="18" spans="2:13" ht="20.100000000000001">
      <c r="B18" s="89" t="s">
        <v>112</v>
      </c>
      <c r="C18" s="90" t="s">
        <v>113</v>
      </c>
      <c r="D18" s="91"/>
      <c r="E18" s="91"/>
      <c r="F18" s="91"/>
      <c r="G18" s="91"/>
      <c r="H18" s="92">
        <v>0</v>
      </c>
      <c r="I18" s="66"/>
      <c r="J18" s="66"/>
      <c r="K18" s="66"/>
      <c r="L18" s="66"/>
      <c r="M18" s="66"/>
    </row>
    <row r="19" spans="2:13" ht="21" thickBot="1">
      <c r="B19" s="93" t="s">
        <v>114</v>
      </c>
      <c r="C19" s="94"/>
      <c r="D19" s="94"/>
      <c r="E19" s="94"/>
      <c r="F19" s="94"/>
      <c r="G19" s="94"/>
      <c r="H19" s="95">
        <f>H14+H16+H17</f>
        <v>100116</v>
      </c>
      <c r="I19" s="66"/>
      <c r="J19" s="66"/>
      <c r="K19" s="66"/>
      <c r="L19" s="66"/>
      <c r="M19" s="66"/>
    </row>
    <row r="20" spans="2:13" ht="21" thickTop="1">
      <c r="B20" s="65" t="s">
        <v>115</v>
      </c>
      <c r="C20" s="70"/>
      <c r="D20" s="70"/>
      <c r="E20" s="70"/>
      <c r="F20" s="70"/>
      <c r="G20" s="70"/>
      <c r="H20" s="96">
        <f>(C21+C27+C33+C39+C45+C52)*(-1)</f>
        <v>-85760</v>
      </c>
      <c r="I20" s="66"/>
      <c r="J20" s="66"/>
      <c r="K20" s="66"/>
      <c r="L20" s="66"/>
      <c r="M20" s="66"/>
    </row>
    <row r="21" spans="2:13" ht="21" thickBot="1">
      <c r="B21" s="97" t="s">
        <v>116</v>
      </c>
      <c r="C21" s="98">
        <f>SUM(C23:C26)</f>
        <v>35700</v>
      </c>
      <c r="D21" s="70"/>
      <c r="E21" s="70"/>
      <c r="F21" s="70"/>
      <c r="G21" s="188" t="s">
        <v>117</v>
      </c>
      <c r="H21" s="189">
        <f>H19+H20</f>
        <v>14356</v>
      </c>
      <c r="I21" s="190"/>
      <c r="J21" s="66"/>
      <c r="K21" s="66"/>
      <c r="L21" s="66"/>
      <c r="M21" s="66"/>
    </row>
    <row r="22" spans="2:13" ht="20.100000000000001">
      <c r="B22" s="101" t="s">
        <v>118</v>
      </c>
      <c r="C22" s="102">
        <v>22</v>
      </c>
      <c r="D22" s="73"/>
      <c r="E22" s="73"/>
      <c r="F22" s="73"/>
      <c r="G22" s="73"/>
      <c r="H22" s="73"/>
      <c r="I22" s="66"/>
      <c r="J22" s="66"/>
      <c r="K22" s="66"/>
      <c r="L22" s="66"/>
      <c r="M22" s="66"/>
    </row>
    <row r="23" spans="2:13" ht="20.100000000000001">
      <c r="B23" s="104" t="s">
        <v>119</v>
      </c>
      <c r="C23" s="103">
        <v>20000</v>
      </c>
      <c r="D23" s="73"/>
      <c r="E23" s="73"/>
      <c r="F23" s="73"/>
      <c r="G23" s="88"/>
      <c r="H23" s="191"/>
      <c r="I23" s="185"/>
      <c r="J23" s="66"/>
      <c r="K23" s="66"/>
      <c r="L23" s="66"/>
      <c r="M23" s="66"/>
    </row>
    <row r="24" spans="2:13" ht="20.100000000000001">
      <c r="B24" s="104" t="s">
        <v>120</v>
      </c>
      <c r="C24" s="103">
        <v>2500</v>
      </c>
      <c r="D24" s="73"/>
      <c r="E24" s="73"/>
      <c r="F24" s="73"/>
      <c r="G24" s="73"/>
      <c r="H24" s="73"/>
      <c r="I24" s="66"/>
      <c r="J24" s="66"/>
      <c r="K24" s="66"/>
      <c r="L24" s="66"/>
      <c r="M24" s="66"/>
    </row>
    <row r="25" spans="2:13" ht="20.100000000000001">
      <c r="B25" s="104" t="s">
        <v>121</v>
      </c>
      <c r="C25" s="103">
        <v>13200</v>
      </c>
      <c r="D25" s="73"/>
      <c r="E25" s="73"/>
      <c r="F25" s="73"/>
      <c r="G25" s="73"/>
      <c r="H25" s="73"/>
      <c r="I25" s="66"/>
      <c r="J25" s="66"/>
      <c r="K25" s="66"/>
      <c r="L25" s="66"/>
      <c r="M25" s="66"/>
    </row>
    <row r="26" spans="2:13" ht="20.100000000000001">
      <c r="B26" s="69" t="s">
        <v>122</v>
      </c>
      <c r="C26" s="108">
        <v>0</v>
      </c>
      <c r="D26" s="73"/>
      <c r="E26" s="73"/>
      <c r="F26" s="73"/>
      <c r="G26" s="73"/>
      <c r="H26" s="73"/>
      <c r="I26" s="66"/>
      <c r="J26" s="66"/>
      <c r="K26" s="66"/>
      <c r="L26" s="66"/>
      <c r="M26" s="66"/>
    </row>
    <row r="27" spans="2:13" ht="21" thickBot="1">
      <c r="B27" s="97" t="s">
        <v>123</v>
      </c>
      <c r="C27" s="98">
        <f>SUM(C29:C32)</f>
        <v>6300</v>
      </c>
      <c r="D27" s="73"/>
      <c r="E27" s="73"/>
      <c r="F27" s="73"/>
      <c r="G27" s="73"/>
      <c r="H27" s="73"/>
      <c r="I27" s="66"/>
      <c r="J27" s="66"/>
      <c r="K27" s="66"/>
      <c r="L27" s="66"/>
      <c r="M27" s="66"/>
    </row>
    <row r="28" spans="2:13" ht="20.100000000000001">
      <c r="B28" s="101" t="s">
        <v>124</v>
      </c>
      <c r="C28" s="102">
        <v>3</v>
      </c>
      <c r="D28" s="73"/>
      <c r="E28" s="73"/>
      <c r="F28" s="73"/>
      <c r="G28" s="73"/>
      <c r="H28" s="73"/>
      <c r="I28" s="66"/>
      <c r="J28" s="66"/>
      <c r="K28" s="66"/>
      <c r="L28" s="66"/>
      <c r="M28" s="66"/>
    </row>
    <row r="29" spans="2:13" ht="20.100000000000001">
      <c r="B29" s="104" t="s">
        <v>125</v>
      </c>
      <c r="C29" s="103">
        <v>2700</v>
      </c>
      <c r="D29" s="73"/>
      <c r="E29" s="73"/>
      <c r="F29" s="73"/>
      <c r="G29" s="73"/>
      <c r="H29" s="73"/>
      <c r="I29" s="66"/>
      <c r="J29" s="66"/>
      <c r="K29" s="66"/>
      <c r="L29" s="66"/>
      <c r="M29" s="66"/>
    </row>
    <row r="30" spans="2:13" ht="20.100000000000001">
      <c r="B30" s="104" t="s">
        <v>126</v>
      </c>
      <c r="C30" s="103">
        <v>1800</v>
      </c>
      <c r="D30" s="73"/>
      <c r="E30" s="73"/>
      <c r="F30" s="73"/>
      <c r="G30" s="73"/>
      <c r="H30" s="73"/>
      <c r="I30" s="66"/>
      <c r="J30" s="66"/>
      <c r="K30" s="66"/>
      <c r="L30" s="66"/>
      <c r="M30" s="66"/>
    </row>
    <row r="31" spans="2:13" ht="20.100000000000001">
      <c r="B31" s="104" t="s">
        <v>127</v>
      </c>
      <c r="C31" s="103">
        <v>1800</v>
      </c>
      <c r="D31" s="73"/>
      <c r="E31" s="73"/>
      <c r="F31" s="73"/>
      <c r="G31" s="73"/>
      <c r="H31" s="73"/>
      <c r="I31" s="66"/>
      <c r="J31" s="66"/>
      <c r="K31" s="66"/>
      <c r="L31" s="66"/>
      <c r="M31" s="66"/>
    </row>
    <row r="32" spans="2:13" ht="20.100000000000001">
      <c r="B32" s="69" t="s">
        <v>128</v>
      </c>
      <c r="C32" s="108">
        <v>0</v>
      </c>
      <c r="D32" s="73"/>
      <c r="E32" s="73"/>
      <c r="F32" s="73"/>
      <c r="G32" s="73"/>
      <c r="H32" s="73"/>
      <c r="I32" s="66"/>
      <c r="J32" s="66"/>
      <c r="K32" s="66"/>
      <c r="L32" s="66"/>
      <c r="M32" s="66"/>
    </row>
    <row r="33" spans="2:13" ht="21" thickBot="1">
      <c r="B33" s="97" t="s">
        <v>129</v>
      </c>
      <c r="C33" s="98">
        <f>SUM(C35:C38)</f>
        <v>2400</v>
      </c>
      <c r="D33" s="73"/>
      <c r="E33" s="73"/>
      <c r="F33" s="73"/>
      <c r="G33" s="73"/>
      <c r="H33" s="73"/>
      <c r="I33" s="66"/>
      <c r="J33" s="66"/>
      <c r="K33" s="66"/>
      <c r="L33" s="66"/>
      <c r="M33" s="66"/>
    </row>
    <row r="34" spans="2:13" ht="20.100000000000001">
      <c r="B34" s="101" t="s">
        <v>130</v>
      </c>
      <c r="C34" s="102">
        <v>2</v>
      </c>
      <c r="D34" s="73"/>
      <c r="E34" s="73"/>
      <c r="F34" s="73"/>
      <c r="G34" s="73"/>
      <c r="H34" s="73"/>
      <c r="I34" s="66"/>
      <c r="J34" s="66"/>
      <c r="K34" s="66"/>
      <c r="L34" s="66"/>
      <c r="M34" s="66"/>
    </row>
    <row r="35" spans="2:13" ht="20.100000000000001">
      <c r="B35" s="104" t="s">
        <v>131</v>
      </c>
      <c r="C35" s="103">
        <v>1200</v>
      </c>
      <c r="D35" s="73"/>
      <c r="E35" s="73"/>
      <c r="F35" s="73"/>
      <c r="G35" s="73"/>
      <c r="H35" s="73"/>
      <c r="I35" s="66"/>
      <c r="J35" s="66"/>
      <c r="K35" s="66"/>
      <c r="L35" s="66"/>
      <c r="M35" s="66"/>
    </row>
    <row r="36" spans="2:13" ht="20.100000000000001">
      <c r="B36" s="104" t="s">
        <v>132</v>
      </c>
      <c r="C36" s="103">
        <f>[1]Ludzie_Wynagrodzenia_Dojazdy!L43</f>
        <v>0</v>
      </c>
      <c r="D36" s="73"/>
      <c r="E36" s="73"/>
      <c r="F36" s="73"/>
      <c r="G36" s="73"/>
      <c r="H36" s="73"/>
      <c r="I36" s="66"/>
      <c r="J36" s="66"/>
      <c r="K36" s="66"/>
      <c r="L36" s="66"/>
      <c r="M36" s="66"/>
    </row>
    <row r="37" spans="2:13" ht="20.100000000000001">
      <c r="B37" s="104" t="s">
        <v>133</v>
      </c>
      <c r="C37" s="103">
        <v>1200</v>
      </c>
      <c r="D37" s="73"/>
      <c r="E37" s="73"/>
      <c r="F37" s="73"/>
      <c r="G37" s="73"/>
      <c r="H37" s="73"/>
      <c r="I37" s="66"/>
      <c r="J37" s="66"/>
      <c r="K37" s="66"/>
      <c r="L37" s="66"/>
      <c r="M37" s="66"/>
    </row>
    <row r="38" spans="2:13" ht="20.100000000000001">
      <c r="B38" s="69" t="s">
        <v>134</v>
      </c>
      <c r="C38" s="108">
        <v>0</v>
      </c>
      <c r="D38" s="73"/>
      <c r="E38" s="73"/>
      <c r="F38" s="73"/>
      <c r="G38" s="73"/>
      <c r="H38" s="73"/>
      <c r="I38" s="66"/>
      <c r="J38" s="66"/>
      <c r="K38" s="66"/>
      <c r="L38" s="66"/>
      <c r="M38" s="66"/>
    </row>
    <row r="39" spans="2:13" ht="21" thickBot="1">
      <c r="B39" s="97" t="s">
        <v>135</v>
      </c>
      <c r="C39" s="98">
        <f>SUM(C41:C44)</f>
        <v>0</v>
      </c>
      <c r="D39" s="73"/>
      <c r="E39" s="73"/>
      <c r="F39" s="73"/>
      <c r="G39" s="73"/>
      <c r="H39" s="73"/>
      <c r="I39" s="66"/>
      <c r="J39" s="66"/>
      <c r="K39" s="66"/>
      <c r="L39" s="66"/>
      <c r="M39" s="66"/>
    </row>
    <row r="40" spans="2:13" ht="20.100000000000001">
      <c r="B40" s="101" t="s">
        <v>136</v>
      </c>
      <c r="C40" s="102">
        <v>10</v>
      </c>
      <c r="D40" s="73"/>
      <c r="E40" s="73"/>
      <c r="F40" s="73"/>
      <c r="G40" s="73"/>
      <c r="H40" s="73"/>
      <c r="I40" s="66"/>
      <c r="J40" s="66"/>
      <c r="K40" s="66"/>
      <c r="L40" s="66"/>
      <c r="M40" s="66"/>
    </row>
    <row r="41" spans="2:13" ht="20.100000000000001">
      <c r="B41" s="104" t="s">
        <v>137</v>
      </c>
      <c r="C41" s="103">
        <v>0</v>
      </c>
      <c r="D41" s="73"/>
      <c r="E41" s="73"/>
      <c r="F41" s="73"/>
      <c r="G41" s="73"/>
      <c r="H41" s="73"/>
      <c r="I41" s="66"/>
      <c r="J41" s="66"/>
      <c r="K41" s="66"/>
      <c r="L41" s="66"/>
      <c r="M41" s="66"/>
    </row>
    <row r="42" spans="2:13" ht="20.100000000000001">
      <c r="B42" s="104" t="s">
        <v>138</v>
      </c>
      <c r="C42" s="103">
        <v>0</v>
      </c>
      <c r="D42" s="73"/>
      <c r="E42" s="73"/>
      <c r="F42" s="73"/>
      <c r="G42" s="73"/>
      <c r="H42" s="73"/>
      <c r="I42" s="66"/>
      <c r="J42" s="66"/>
      <c r="K42" s="66"/>
      <c r="L42" s="66"/>
      <c r="M42" s="66"/>
    </row>
    <row r="43" spans="2:13" ht="20.100000000000001">
      <c r="B43" s="104" t="s">
        <v>139</v>
      </c>
      <c r="C43" s="103">
        <v>0</v>
      </c>
      <c r="D43" s="73"/>
      <c r="E43" s="73"/>
      <c r="F43" s="73"/>
      <c r="G43" s="73"/>
      <c r="H43" s="73"/>
      <c r="I43" s="66"/>
      <c r="J43" s="66"/>
      <c r="K43" s="66"/>
      <c r="L43" s="66"/>
      <c r="M43" s="66"/>
    </row>
    <row r="44" spans="2:13" ht="20.100000000000001">
      <c r="B44" s="69" t="s">
        <v>140</v>
      </c>
      <c r="C44" s="108">
        <v>0</v>
      </c>
      <c r="D44" s="73"/>
      <c r="E44" s="73"/>
      <c r="F44" s="73"/>
      <c r="G44" s="73"/>
      <c r="H44" s="73"/>
      <c r="I44" s="66"/>
      <c r="J44" s="66"/>
      <c r="K44" s="66"/>
      <c r="L44" s="66"/>
      <c r="M44" s="66"/>
    </row>
    <row r="45" spans="2:13" ht="21" thickBot="1">
      <c r="B45" s="97" t="s">
        <v>141</v>
      </c>
      <c r="C45" s="98">
        <f>SUM(C47:C51)</f>
        <v>15000</v>
      </c>
      <c r="D45" s="73"/>
      <c r="E45" s="73"/>
      <c r="F45" s="73"/>
      <c r="G45" s="73"/>
      <c r="H45" s="73"/>
      <c r="I45" s="66"/>
      <c r="J45" s="66"/>
      <c r="K45" s="66"/>
      <c r="L45" s="66"/>
      <c r="M45" s="66"/>
    </row>
    <row r="46" spans="2:13" ht="20.100000000000001">
      <c r="B46" s="87" t="s">
        <v>142</v>
      </c>
      <c r="C46" s="88">
        <v>0</v>
      </c>
      <c r="D46" s="73"/>
      <c r="E46" s="73"/>
      <c r="F46" s="73"/>
      <c r="G46" s="73"/>
      <c r="H46" s="73"/>
      <c r="I46" s="66"/>
      <c r="J46" s="66"/>
      <c r="K46" s="66"/>
      <c r="L46" s="66"/>
      <c r="M46" s="66"/>
    </row>
    <row r="47" spans="2:13" ht="20.100000000000001">
      <c r="B47" s="104" t="s">
        <v>143</v>
      </c>
      <c r="C47" s="103">
        <v>0</v>
      </c>
      <c r="D47" s="73"/>
      <c r="E47" s="73"/>
      <c r="F47" s="73"/>
      <c r="G47" s="73"/>
      <c r="H47" s="73"/>
      <c r="I47" s="66"/>
      <c r="J47" s="66"/>
      <c r="K47" s="66"/>
      <c r="L47" s="66"/>
      <c r="M47" s="66"/>
    </row>
    <row r="48" spans="2:13" ht="20.100000000000001">
      <c r="B48" s="69" t="s">
        <v>144</v>
      </c>
      <c r="C48" s="73">
        <v>0</v>
      </c>
      <c r="D48" s="73"/>
      <c r="E48" s="73"/>
      <c r="F48" s="73"/>
      <c r="G48" s="73"/>
      <c r="H48" s="73"/>
      <c r="I48" s="66"/>
      <c r="J48" s="66"/>
      <c r="K48" s="66"/>
      <c r="L48" s="66"/>
      <c r="M48" s="66"/>
    </row>
    <row r="49" spans="2:11" ht="20.100000000000001">
      <c r="B49" s="104" t="s">
        <v>145</v>
      </c>
      <c r="C49" s="103">
        <v>0</v>
      </c>
      <c r="D49" s="73"/>
      <c r="E49" s="73"/>
      <c r="F49" s="73"/>
      <c r="G49" s="73"/>
      <c r="H49" s="73"/>
      <c r="I49" s="109"/>
      <c r="J49" s="109"/>
      <c r="K49" s="66"/>
    </row>
    <row r="50" spans="2:11" ht="20.100000000000001">
      <c r="B50" s="104" t="s">
        <v>146</v>
      </c>
      <c r="C50" s="103">
        <v>10000</v>
      </c>
      <c r="D50" s="110"/>
      <c r="E50" s="110"/>
      <c r="F50" s="110"/>
      <c r="G50" s="73"/>
      <c r="H50" s="73"/>
      <c r="I50" s="66"/>
      <c r="J50" s="66"/>
      <c r="K50" s="185"/>
    </row>
    <row r="51" spans="2:11" ht="41.1" thickBot="1">
      <c r="B51" s="104" t="s">
        <v>147</v>
      </c>
      <c r="C51" s="103">
        <v>5000</v>
      </c>
      <c r="D51" s="113"/>
      <c r="E51" s="114"/>
      <c r="F51" s="115" t="s">
        <v>148</v>
      </c>
      <c r="G51" s="115" t="s">
        <v>149</v>
      </c>
      <c r="H51" s="115" t="s">
        <v>150</v>
      </c>
      <c r="I51" s="186"/>
      <c r="J51" s="186"/>
      <c r="K51" s="187"/>
    </row>
    <row r="52" spans="2:11" ht="21.95" thickTop="1" thickBot="1">
      <c r="B52" s="97" t="s">
        <v>151</v>
      </c>
      <c r="C52" s="98">
        <f>SUM(C53:C59)</f>
        <v>26360</v>
      </c>
      <c r="D52" s="120" t="s">
        <v>152</v>
      </c>
      <c r="E52" s="121">
        <f>D3</f>
        <v>80</v>
      </c>
      <c r="F52" s="122">
        <v>0</v>
      </c>
      <c r="G52" s="122">
        <v>0</v>
      </c>
      <c r="H52" s="122">
        <v>0</v>
      </c>
      <c r="I52" s="186"/>
      <c r="J52" s="186"/>
      <c r="K52" s="186"/>
    </row>
    <row r="53" spans="2:11" ht="20.100000000000001">
      <c r="B53" s="104" t="s">
        <v>153</v>
      </c>
      <c r="C53" s="127">
        <v>20000</v>
      </c>
      <c r="D53" s="120" t="s">
        <v>154</v>
      </c>
      <c r="E53" s="121">
        <f>E6</f>
        <v>180</v>
      </c>
      <c r="F53" s="122">
        <v>0</v>
      </c>
      <c r="G53" s="122">
        <v>0</v>
      </c>
      <c r="H53" s="122">
        <v>0</v>
      </c>
      <c r="I53" s="186"/>
      <c r="J53" s="186"/>
      <c r="K53" s="186"/>
    </row>
    <row r="54" spans="2:11" ht="20.100000000000001">
      <c r="B54" s="104" t="s">
        <v>155</v>
      </c>
      <c r="C54" s="127">
        <f>[1]Biuro!I55</f>
        <v>360</v>
      </c>
      <c r="D54" s="128" t="s">
        <v>156</v>
      </c>
      <c r="E54" s="121">
        <f>D12</f>
        <v>0</v>
      </c>
      <c r="F54" s="122">
        <v>0</v>
      </c>
      <c r="G54" s="122">
        <v>0</v>
      </c>
      <c r="H54" s="122">
        <v>0</v>
      </c>
      <c r="I54" s="186"/>
      <c r="J54" s="186"/>
      <c r="K54" s="186"/>
    </row>
    <row r="55" spans="2:11" ht="20.100000000000001">
      <c r="B55" s="104" t="s">
        <v>157</v>
      </c>
      <c r="C55" s="127">
        <v>0</v>
      </c>
      <c r="D55" s="120" t="s">
        <v>158</v>
      </c>
      <c r="E55" s="121">
        <f>C22</f>
        <v>22</v>
      </c>
      <c r="F55" s="121">
        <f>C23</f>
        <v>20000</v>
      </c>
      <c r="G55" s="121">
        <f>C24</f>
        <v>2500</v>
      </c>
      <c r="H55" s="122">
        <f>C25</f>
        <v>13200</v>
      </c>
      <c r="I55" s="186"/>
      <c r="J55" s="186"/>
      <c r="K55" s="186"/>
    </row>
    <row r="56" spans="2:11" ht="20.100000000000001">
      <c r="B56" s="69" t="s">
        <v>159</v>
      </c>
      <c r="C56" s="130">
        <v>0</v>
      </c>
      <c r="D56" s="120"/>
      <c r="E56" s="121"/>
      <c r="F56" s="121"/>
      <c r="G56" s="121"/>
      <c r="H56" s="122"/>
      <c r="I56" s="186"/>
      <c r="J56" s="186"/>
      <c r="K56" s="186"/>
    </row>
    <row r="57" spans="2:11" ht="20.100000000000001">
      <c r="B57" s="104" t="s">
        <v>160</v>
      </c>
      <c r="C57" s="127">
        <v>6000</v>
      </c>
      <c r="D57" s="120" t="s">
        <v>161</v>
      </c>
      <c r="E57" s="121">
        <f>C28+C34</f>
        <v>5</v>
      </c>
      <c r="F57" s="121">
        <f>C29+C35</f>
        <v>3900</v>
      </c>
      <c r="G57" s="121">
        <f>C30+C36</f>
        <v>1800</v>
      </c>
      <c r="H57" s="122">
        <f>C31+C37</f>
        <v>3000</v>
      </c>
      <c r="I57" s="186"/>
      <c r="J57" s="186"/>
      <c r="K57" s="186"/>
    </row>
    <row r="58" spans="2:11" ht="20.100000000000001">
      <c r="B58" s="69" t="s">
        <v>162</v>
      </c>
      <c r="C58" s="131">
        <v>0</v>
      </c>
      <c r="D58" s="120" t="s">
        <v>163</v>
      </c>
      <c r="E58" s="121">
        <f>C40</f>
        <v>10</v>
      </c>
      <c r="F58" s="121">
        <f>C41</f>
        <v>0</v>
      </c>
      <c r="G58" s="121">
        <f>C42</f>
        <v>0</v>
      </c>
      <c r="H58" s="122">
        <f>C43</f>
        <v>0</v>
      </c>
      <c r="I58" s="186"/>
      <c r="J58" s="186"/>
      <c r="K58" s="186"/>
    </row>
    <row r="59" spans="2:11" ht="20.100000000000001">
      <c r="B59" s="104" t="s">
        <v>164</v>
      </c>
      <c r="C59" s="127">
        <v>0</v>
      </c>
      <c r="D59" s="120" t="s">
        <v>165</v>
      </c>
      <c r="E59" s="132">
        <f>SUM(E52:E58)</f>
        <v>297</v>
      </c>
      <c r="F59" s="132">
        <f>SUM(F52:F58)</f>
        <v>23900</v>
      </c>
      <c r="G59" s="132">
        <f>SUM(G52:G58)</f>
        <v>4300</v>
      </c>
      <c r="H59" s="132">
        <f>SUM(H52:H58)</f>
        <v>16200</v>
      </c>
      <c r="I59" s="186"/>
      <c r="J59" s="186"/>
      <c r="K59" s="186"/>
    </row>
    <row r="60" spans="2:11" ht="21" thickBot="1">
      <c r="B60" s="60" t="s">
        <v>166</v>
      </c>
      <c r="C60" s="61">
        <f>C21+C27+C33+C39+C45+C52</f>
        <v>85760</v>
      </c>
      <c r="D60" s="62"/>
      <c r="E60" s="63"/>
      <c r="F60" s="63"/>
      <c r="G60" s="64"/>
      <c r="H60" s="133"/>
      <c r="I60" s="186"/>
      <c r="J60" s="186"/>
      <c r="K60" s="186"/>
    </row>
    <row r="61" spans="2:11" ht="15.95" thickTop="1"/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CE19-DC41-AB41-BE1E-442D4D3907BF}">
  <dimension ref="B1:M59"/>
  <sheetViews>
    <sheetView topLeftCell="A20" workbookViewId="0">
      <selection activeCell="E52" sqref="E52"/>
    </sheetView>
  </sheetViews>
  <sheetFormatPr defaultColWidth="11.42578125" defaultRowHeight="18.95"/>
  <cols>
    <col min="1" max="1" width="11.42578125" style="66"/>
    <col min="2" max="2" width="44.85546875" style="66" customWidth="1"/>
    <col min="3" max="4" width="20.85546875" style="66" customWidth="1"/>
    <col min="5" max="5" width="16.140625" style="66" customWidth="1"/>
    <col min="6" max="6" width="19.42578125" style="66" customWidth="1"/>
    <col min="7" max="7" width="17.42578125" style="66" customWidth="1"/>
    <col min="8" max="8" width="22.28515625" style="66" customWidth="1"/>
    <col min="9" max="9" width="13.42578125" style="66" customWidth="1"/>
    <col min="10" max="10" width="12.7109375" style="66" customWidth="1"/>
    <col min="11" max="11" width="13.140625" style="66" customWidth="1"/>
    <col min="12" max="12" width="13.85546875" style="66" customWidth="1"/>
    <col min="13" max="13" width="14" style="66" customWidth="1"/>
    <col min="14" max="16384" width="11.42578125" style="66"/>
  </cols>
  <sheetData>
    <row r="1" spans="2:8" ht="38.1" customHeight="1">
      <c r="B1" s="65"/>
      <c r="C1" s="65" t="s">
        <v>92</v>
      </c>
      <c r="D1" s="65" t="s">
        <v>167</v>
      </c>
      <c r="E1" s="65" t="s">
        <v>168</v>
      </c>
      <c r="F1" s="65" t="s">
        <v>95</v>
      </c>
      <c r="G1" s="65" t="s">
        <v>96</v>
      </c>
      <c r="H1" s="65" t="s">
        <v>97</v>
      </c>
    </row>
    <row r="2" spans="2:8" ht="21" customHeight="1" thickBot="1">
      <c r="B2" s="67" t="s">
        <v>85</v>
      </c>
      <c r="C2" s="68"/>
      <c r="D2" s="68"/>
      <c r="E2" s="68"/>
      <c r="F2" s="68"/>
      <c r="G2" s="68"/>
      <c r="H2" s="68"/>
    </row>
    <row r="3" spans="2:8" ht="21" customHeight="1">
      <c r="B3" s="69" t="s">
        <v>98</v>
      </c>
      <c r="C3" s="70"/>
      <c r="D3" s="71">
        <v>470</v>
      </c>
      <c r="E3" s="70"/>
      <c r="F3" s="72">
        <v>350</v>
      </c>
      <c r="G3" s="70"/>
      <c r="H3" s="73">
        <f>D3*F3</f>
        <v>164500</v>
      </c>
    </row>
    <row r="4" spans="2:8" ht="21" customHeight="1">
      <c r="B4" s="69" t="s">
        <v>99</v>
      </c>
      <c r="C4" s="74">
        <v>0.371438571</v>
      </c>
      <c r="D4" s="70">
        <f>D3</f>
        <v>470</v>
      </c>
      <c r="E4" s="70"/>
      <c r="F4" s="75">
        <f>F3*C4</f>
        <v>130.00349985</v>
      </c>
      <c r="G4" s="70"/>
      <c r="H4" s="73">
        <f>D4*F4</f>
        <v>61101.644929499998</v>
      </c>
    </row>
    <row r="5" spans="2:8" ht="21" customHeight="1">
      <c r="B5" s="76" t="s">
        <v>100</v>
      </c>
      <c r="C5" s="77"/>
      <c r="D5" s="77">
        <f>D4</f>
        <v>470</v>
      </c>
      <c r="E5" s="77"/>
      <c r="F5" s="78">
        <f>F3-F4</f>
        <v>219.99650015</v>
      </c>
      <c r="G5" s="77"/>
      <c r="H5" s="79">
        <f>D5*F5</f>
        <v>103398.35507049999</v>
      </c>
    </row>
    <row r="6" spans="2:8" ht="21" customHeight="1">
      <c r="B6" s="69" t="s">
        <v>169</v>
      </c>
      <c r="C6" s="69"/>
      <c r="D6" s="70"/>
      <c r="E6" s="71">
        <v>70</v>
      </c>
      <c r="F6" s="70"/>
      <c r="G6" s="70">
        <v>110</v>
      </c>
      <c r="H6" s="73">
        <f>E6*G6</f>
        <v>7700</v>
      </c>
    </row>
    <row r="7" spans="2:8" ht="21" customHeight="1">
      <c r="B7" s="69" t="s">
        <v>99</v>
      </c>
      <c r="C7" s="74">
        <v>0.1</v>
      </c>
      <c r="D7" s="70"/>
      <c r="E7" s="70">
        <f>E6</f>
        <v>70</v>
      </c>
      <c r="F7" s="70"/>
      <c r="G7" s="73">
        <f>G6*C7</f>
        <v>11</v>
      </c>
      <c r="H7" s="73">
        <f t="shared" ref="H7:H8" si="0">E7*G7</f>
        <v>770</v>
      </c>
    </row>
    <row r="8" spans="2:8" ht="21" customHeight="1">
      <c r="B8" s="76" t="s">
        <v>100</v>
      </c>
      <c r="C8" s="77"/>
      <c r="D8" s="77"/>
      <c r="E8" s="77">
        <f>E7</f>
        <v>70</v>
      </c>
      <c r="F8" s="77"/>
      <c r="G8" s="79">
        <f>G6-G7</f>
        <v>99</v>
      </c>
      <c r="H8" s="79">
        <f t="shared" si="0"/>
        <v>6930</v>
      </c>
    </row>
    <row r="9" spans="2:8" ht="21" customHeight="1">
      <c r="B9" s="80" t="s">
        <v>170</v>
      </c>
      <c r="C9" s="81">
        <v>4.25</v>
      </c>
      <c r="D9" s="68"/>
      <c r="E9" s="68"/>
      <c r="F9" s="68"/>
      <c r="G9" s="68"/>
      <c r="H9" s="82">
        <f>(H5+H8)*C9</f>
        <v>468895.50904962496</v>
      </c>
    </row>
    <row r="10" spans="2:8" ht="21" customHeight="1">
      <c r="B10" s="69" t="s">
        <v>106</v>
      </c>
      <c r="C10" s="83">
        <v>0.05</v>
      </c>
      <c r="D10" s="70">
        <f>D3*C10</f>
        <v>23.5</v>
      </c>
      <c r="E10" s="70"/>
      <c r="F10" s="70">
        <v>45</v>
      </c>
      <c r="G10" s="70"/>
      <c r="H10" s="73">
        <f>(D10*F10)*C9</f>
        <v>4494.375</v>
      </c>
    </row>
    <row r="11" spans="2:8" ht="21" customHeight="1">
      <c r="B11" s="69" t="s">
        <v>107</v>
      </c>
      <c r="C11" s="83">
        <v>0.1</v>
      </c>
      <c r="D11" s="70">
        <f>D3*C11</f>
        <v>47</v>
      </c>
      <c r="E11" s="70"/>
      <c r="F11" s="70">
        <v>20</v>
      </c>
      <c r="G11" s="70"/>
      <c r="H11" s="73">
        <f>D11*F11*C9</f>
        <v>3995</v>
      </c>
    </row>
    <row r="12" spans="2:8" ht="21" customHeight="1" thickBot="1">
      <c r="B12" s="67" t="s">
        <v>108</v>
      </c>
      <c r="C12" s="68"/>
      <c r="D12" s="68"/>
      <c r="E12" s="68"/>
      <c r="F12" s="68"/>
      <c r="G12" s="68"/>
      <c r="H12" s="82">
        <f>H9+H10+H11</f>
        <v>477384.88404962496</v>
      </c>
    </row>
    <row r="13" spans="2:8" ht="21" customHeight="1">
      <c r="B13" s="84" t="s">
        <v>109</v>
      </c>
      <c r="C13" s="85"/>
      <c r="D13" s="85"/>
      <c r="E13" s="85"/>
      <c r="F13" s="85"/>
      <c r="G13" s="85"/>
      <c r="H13" s="86">
        <f>SUM(H14:H16)</f>
        <v>249000</v>
      </c>
    </row>
    <row r="14" spans="2:8" ht="21" customHeight="1">
      <c r="B14" s="87" t="s">
        <v>110</v>
      </c>
      <c r="C14" s="70"/>
      <c r="D14" s="70"/>
      <c r="E14" s="70"/>
      <c r="F14" s="70"/>
      <c r="G14" s="70"/>
      <c r="H14" s="194">
        <v>238000</v>
      </c>
    </row>
    <row r="15" spans="2:8" ht="21" customHeight="1">
      <c r="B15" s="69" t="s">
        <v>111</v>
      </c>
      <c r="C15" s="70"/>
      <c r="D15" s="70"/>
      <c r="E15" s="70"/>
      <c r="F15" s="70"/>
      <c r="G15" s="70"/>
      <c r="H15" s="73"/>
    </row>
    <row r="16" spans="2:8" ht="21" customHeight="1">
      <c r="B16" s="89" t="s">
        <v>112</v>
      </c>
      <c r="C16" s="90" t="s">
        <v>113</v>
      </c>
      <c r="D16" s="91"/>
      <c r="E16" s="91"/>
      <c r="F16" s="91"/>
      <c r="G16" s="91"/>
      <c r="H16" s="92">
        <f>[1]Sponsorzy!S28</f>
        <v>11000</v>
      </c>
    </row>
    <row r="17" spans="2:9" ht="21" customHeight="1" thickBot="1">
      <c r="B17" s="93" t="s">
        <v>114</v>
      </c>
      <c r="C17" s="94"/>
      <c r="D17" s="94"/>
      <c r="E17" s="94"/>
      <c r="F17" s="94"/>
      <c r="G17" s="94"/>
      <c r="H17" s="95">
        <f>H12+H14+H15</f>
        <v>715384.8840496249</v>
      </c>
    </row>
    <row r="18" spans="2:9" ht="21" customHeight="1" thickTop="1">
      <c r="B18" s="65" t="s">
        <v>115</v>
      </c>
      <c r="C18" s="70"/>
      <c r="D18" s="70"/>
      <c r="E18" s="70"/>
      <c r="F18" s="70"/>
      <c r="G18" s="70"/>
      <c r="H18" s="96">
        <f>(C19+C25+C31+C37+C43+C50)*(-1)</f>
        <v>-671462.82000000007</v>
      </c>
    </row>
    <row r="19" spans="2:9" ht="21" customHeight="1" thickBot="1">
      <c r="B19" s="97" t="s">
        <v>116</v>
      </c>
      <c r="C19" s="98">
        <f>SUM(C21:C24)</f>
        <v>172254</v>
      </c>
      <c r="D19" s="70"/>
      <c r="E19" s="70"/>
      <c r="F19" s="70"/>
      <c r="G19" s="93" t="s">
        <v>117</v>
      </c>
      <c r="H19" s="99">
        <f>H58</f>
        <v>43922.064049624838</v>
      </c>
      <c r="I19" s="100" t="s">
        <v>171</v>
      </c>
    </row>
    <row r="20" spans="2:9" ht="21" customHeight="1">
      <c r="B20" s="101" t="s">
        <v>118</v>
      </c>
      <c r="C20" s="102">
        <f>2*([1]Ludzie_Wynagrodzenia_Dojazdy!E25)+2*([1]Ludzie_Wynagrodzenia_Dojazdy!F25)</f>
        <v>45</v>
      </c>
      <c r="D20" s="73"/>
      <c r="E20" s="73"/>
      <c r="F20" s="73"/>
      <c r="G20" s="73"/>
      <c r="H20" s="103">
        <f>C19+C25+C31+C37+C45+C47+C48+C49+C51+C52+C53+C57+C55</f>
        <v>617062.82000000007</v>
      </c>
    </row>
    <row r="21" spans="2:9" ht="21" customHeight="1" thickBot="1">
      <c r="B21" s="104" t="s">
        <v>119</v>
      </c>
      <c r="C21" s="103">
        <f>2*([1]Ludzie_Wynagrodzenia_Dojazdy!J25)</f>
        <v>98394</v>
      </c>
      <c r="D21" s="73"/>
      <c r="E21" s="73"/>
      <c r="F21" s="73"/>
      <c r="G21" s="105" t="s">
        <v>117</v>
      </c>
      <c r="H21" s="106">
        <f>H17-H20</f>
        <v>98322.064049624838</v>
      </c>
      <c r="I21" s="107" t="s">
        <v>172</v>
      </c>
    </row>
    <row r="22" spans="2:9" ht="21" customHeight="1" thickTop="1">
      <c r="B22" s="104" t="s">
        <v>120</v>
      </c>
      <c r="C22" s="103">
        <f>2*([1]Ludzie_Wynagrodzenia_Dojazdy!L25)</f>
        <v>5100</v>
      </c>
      <c r="D22" s="73"/>
      <c r="E22" s="73"/>
      <c r="F22" s="73"/>
      <c r="G22" s="73"/>
      <c r="H22" s="73"/>
    </row>
    <row r="23" spans="2:9" ht="21" customHeight="1">
      <c r="B23" s="104" t="s">
        <v>121</v>
      </c>
      <c r="C23" s="103">
        <f>[1]Wyżywienie_Kwatery!L18</f>
        <v>68760</v>
      </c>
      <c r="D23" s="73"/>
      <c r="E23" s="73"/>
      <c r="F23" s="73"/>
      <c r="G23" s="73"/>
      <c r="H23" s="73"/>
    </row>
    <row r="24" spans="2:9" ht="21" customHeight="1">
      <c r="B24" s="69" t="s">
        <v>122</v>
      </c>
      <c r="C24" s="108">
        <v>0</v>
      </c>
      <c r="D24" s="73"/>
      <c r="E24" s="73"/>
      <c r="F24" s="73"/>
      <c r="G24" s="73"/>
      <c r="H24" s="73"/>
    </row>
    <row r="25" spans="2:9" ht="21" customHeight="1" thickBot="1">
      <c r="B25" s="97" t="s">
        <v>123</v>
      </c>
      <c r="C25" s="98">
        <f>SUM(C27:C30)</f>
        <v>7755</v>
      </c>
      <c r="D25" s="73"/>
      <c r="E25" s="73"/>
      <c r="F25" s="73"/>
      <c r="G25" s="73"/>
      <c r="H25" s="73"/>
    </row>
    <row r="26" spans="2:9" ht="21" customHeight="1">
      <c r="B26" s="101" t="s">
        <v>124</v>
      </c>
      <c r="C26" s="102">
        <f>[1]Ludzie_Wynagrodzenia_Dojazdy!E47</f>
        <v>9</v>
      </c>
      <c r="D26" s="73"/>
      <c r="E26" s="73"/>
      <c r="F26" s="73"/>
      <c r="G26" s="73"/>
      <c r="H26" s="73"/>
    </row>
    <row r="27" spans="2:9" ht="21" customHeight="1">
      <c r="B27" s="104" t="s">
        <v>125</v>
      </c>
      <c r="C27" s="103">
        <f>[1]Ludzie_Wynagrodzenia_Dojazdy!J47</f>
        <v>4055</v>
      </c>
      <c r="D27" s="73"/>
      <c r="E27" s="73"/>
      <c r="F27" s="73"/>
      <c r="G27" s="73"/>
      <c r="H27" s="73"/>
    </row>
    <row r="28" spans="2:9" ht="21" customHeight="1">
      <c r="B28" s="104" t="s">
        <v>126</v>
      </c>
      <c r="C28" s="103">
        <f>[1]Ludzie_Wynagrodzenia_Dojazdy!L47</f>
        <v>100</v>
      </c>
      <c r="D28" s="73"/>
      <c r="E28" s="73"/>
      <c r="F28" s="73"/>
      <c r="G28" s="73"/>
      <c r="H28" s="73"/>
    </row>
    <row r="29" spans="2:9" ht="21" customHeight="1">
      <c r="B29" s="104" t="s">
        <v>127</v>
      </c>
      <c r="C29" s="103">
        <f>[1]Wyżywienie_Kwatery!L21</f>
        <v>3600</v>
      </c>
      <c r="D29" s="73"/>
      <c r="E29" s="73"/>
      <c r="F29" s="73"/>
      <c r="G29" s="73"/>
      <c r="H29" s="73"/>
    </row>
    <row r="30" spans="2:9" ht="21" customHeight="1">
      <c r="B30" s="69" t="s">
        <v>128</v>
      </c>
      <c r="C30" s="108">
        <v>0</v>
      </c>
      <c r="D30" s="73"/>
      <c r="E30" s="73"/>
      <c r="F30" s="73"/>
      <c r="G30" s="73"/>
      <c r="H30" s="73"/>
    </row>
    <row r="31" spans="2:9" ht="21" customHeight="1" thickBot="1">
      <c r="B31" s="97" t="s">
        <v>129</v>
      </c>
      <c r="C31" s="98">
        <f>SUM(C33:C36)</f>
        <v>15710</v>
      </c>
      <c r="D31" s="73"/>
      <c r="E31" s="73"/>
      <c r="F31" s="73"/>
      <c r="G31" s="73"/>
      <c r="H31" s="73"/>
    </row>
    <row r="32" spans="2:9" ht="21" customHeight="1">
      <c r="B32" s="101" t="s">
        <v>130</v>
      </c>
      <c r="C32" s="102">
        <f>[1]Ludzie_Wynagrodzenia_Dojazdy!E43</f>
        <v>5</v>
      </c>
      <c r="D32" s="73"/>
      <c r="E32" s="73"/>
      <c r="F32" s="73"/>
      <c r="G32" s="73"/>
      <c r="H32" s="73"/>
    </row>
    <row r="33" spans="2:13" ht="21" customHeight="1">
      <c r="B33" s="104" t="s">
        <v>131</v>
      </c>
      <c r="C33" s="103">
        <f>[1]Ludzie_Wynagrodzenia_Dojazdy!J43</f>
        <v>10510</v>
      </c>
      <c r="D33" s="73"/>
      <c r="E33" s="73"/>
      <c r="F33" s="73"/>
      <c r="G33" s="73"/>
      <c r="H33" s="73"/>
    </row>
    <row r="34" spans="2:13" ht="21" customHeight="1">
      <c r="B34" s="104" t="s">
        <v>132</v>
      </c>
      <c r="C34" s="103">
        <f>[1]Ludzie_Wynagrodzenia_Dojazdy!L43</f>
        <v>0</v>
      </c>
      <c r="D34" s="73"/>
      <c r="E34" s="73"/>
      <c r="F34" s="73"/>
      <c r="G34" s="73"/>
      <c r="H34" s="73"/>
    </row>
    <row r="35" spans="2:13" ht="21" customHeight="1">
      <c r="B35" s="104" t="s">
        <v>133</v>
      </c>
      <c r="C35" s="103">
        <f>[1]Wyżywienie_Kwatery!L25</f>
        <v>5200</v>
      </c>
      <c r="D35" s="73"/>
      <c r="E35" s="73"/>
      <c r="F35" s="73"/>
      <c r="G35" s="73"/>
      <c r="H35" s="73"/>
    </row>
    <row r="36" spans="2:13" ht="21" customHeight="1">
      <c r="B36" s="69" t="s">
        <v>134</v>
      </c>
      <c r="C36" s="108">
        <v>0</v>
      </c>
      <c r="D36" s="73"/>
      <c r="E36" s="73"/>
      <c r="F36" s="73"/>
      <c r="G36" s="73"/>
      <c r="H36" s="73"/>
    </row>
    <row r="37" spans="2:13" ht="21" customHeight="1" thickBot="1">
      <c r="B37" s="97" t="s">
        <v>135</v>
      </c>
      <c r="C37" s="98">
        <f>SUM(C39:C42)</f>
        <v>51130</v>
      </c>
      <c r="D37" s="73"/>
      <c r="E37" s="73"/>
      <c r="F37" s="73"/>
      <c r="G37" s="73"/>
      <c r="H37" s="73"/>
    </row>
    <row r="38" spans="2:13" ht="21" customHeight="1">
      <c r="B38" s="101" t="s">
        <v>136</v>
      </c>
      <c r="C38" s="102">
        <f>[1]Ludzie_Wynagrodzenia_Dojazdy!E38</f>
        <v>20</v>
      </c>
      <c r="D38" s="73"/>
      <c r="E38" s="73"/>
      <c r="F38" s="73"/>
      <c r="G38" s="73"/>
      <c r="H38" s="73"/>
    </row>
    <row r="39" spans="2:13" ht="21" customHeight="1">
      <c r="B39" s="104" t="s">
        <v>137</v>
      </c>
      <c r="C39" s="103">
        <f>[1]Ludzie_Wynagrodzenia_Dojazdy!J38</f>
        <v>22730</v>
      </c>
      <c r="D39" s="73"/>
      <c r="E39" s="73"/>
      <c r="F39" s="73"/>
      <c r="G39" s="73"/>
      <c r="H39" s="73"/>
    </row>
    <row r="40" spans="2:13" ht="21" customHeight="1">
      <c r="B40" s="104" t="s">
        <v>138</v>
      </c>
      <c r="C40" s="103">
        <f>[1]Ludzie_Wynagrodzenia_Dojazdy!L38</f>
        <v>1900</v>
      </c>
      <c r="D40" s="73"/>
      <c r="E40" s="73"/>
      <c r="F40" s="73"/>
      <c r="G40" s="73"/>
      <c r="H40" s="73"/>
    </row>
    <row r="41" spans="2:13" ht="21" customHeight="1">
      <c r="B41" s="104" t="s">
        <v>139</v>
      </c>
      <c r="C41" s="103">
        <f>[1]Wyżywienie_Kwatery!L34</f>
        <v>26500</v>
      </c>
      <c r="D41" s="73"/>
      <c r="E41" s="73"/>
      <c r="F41" s="73"/>
      <c r="G41" s="73"/>
      <c r="H41" s="73"/>
    </row>
    <row r="42" spans="2:13" ht="21" customHeight="1">
      <c r="B42" s="69" t="s">
        <v>140</v>
      </c>
      <c r="C42" s="108">
        <v>0</v>
      </c>
      <c r="D42" s="73"/>
      <c r="E42" s="73"/>
      <c r="F42" s="73"/>
      <c r="G42" s="73"/>
      <c r="H42" s="73"/>
    </row>
    <row r="43" spans="2:13" ht="21" customHeight="1" thickBot="1">
      <c r="B43" s="97" t="s">
        <v>141</v>
      </c>
      <c r="C43" s="98">
        <f>SUM(C45:C49)</f>
        <v>108000</v>
      </c>
      <c r="D43" s="73"/>
      <c r="E43" s="73"/>
      <c r="F43" s="73"/>
      <c r="G43" s="73"/>
      <c r="H43" s="73"/>
    </row>
    <row r="44" spans="2:13" ht="21" customHeight="1">
      <c r="B44" s="87" t="s">
        <v>142</v>
      </c>
      <c r="C44" s="88">
        <f>[1]Ludzie_Wynagrodzenia_Dojazdy!E55</f>
        <v>9</v>
      </c>
      <c r="D44" s="73"/>
      <c r="E44" s="73"/>
      <c r="F44" s="73"/>
      <c r="G44" s="73"/>
      <c r="H44" s="73"/>
    </row>
    <row r="45" spans="2:13" ht="21" customHeight="1">
      <c r="B45" s="104" t="s">
        <v>143</v>
      </c>
      <c r="C45" s="103">
        <f>[1]Ludzie_Wynagrodzenia_Dojazdy!J55</f>
        <v>40000</v>
      </c>
      <c r="D45" s="73"/>
      <c r="E45" s="73"/>
      <c r="F45" s="73"/>
      <c r="G45" s="73"/>
      <c r="H45" s="73"/>
    </row>
    <row r="46" spans="2:13" ht="21" customHeight="1">
      <c r="B46" s="69" t="s">
        <v>144</v>
      </c>
      <c r="C46" s="73">
        <f>[1]Ludzie_Wynagrodzenia_Dojazdy!L55</f>
        <v>600</v>
      </c>
      <c r="D46" s="73"/>
      <c r="E46" s="73"/>
      <c r="F46" s="73"/>
      <c r="G46" s="73"/>
      <c r="H46" s="73"/>
    </row>
    <row r="47" spans="2:13" ht="21" customHeight="1">
      <c r="B47" s="104" t="s">
        <v>145</v>
      </c>
      <c r="C47" s="103">
        <f>[1]Wyżywienie_Kwatery!L42</f>
        <v>7200</v>
      </c>
      <c r="D47" s="73"/>
      <c r="E47" s="73"/>
      <c r="F47" s="73"/>
      <c r="G47" s="73"/>
      <c r="H47" s="73"/>
      <c r="K47" s="109" t="s">
        <v>173</v>
      </c>
      <c r="L47" s="109" t="s">
        <v>174</v>
      </c>
    </row>
    <row r="48" spans="2:13" ht="21" customHeight="1">
      <c r="B48" s="104" t="s">
        <v>146</v>
      </c>
      <c r="C48" s="103">
        <f>'[1]Brzeg  MME'!J6</f>
        <v>34200</v>
      </c>
      <c r="D48" s="110"/>
      <c r="E48" s="110"/>
      <c r="F48" s="110"/>
      <c r="G48" s="73"/>
      <c r="H48" s="73"/>
      <c r="K48" s="111">
        <v>6</v>
      </c>
      <c r="L48" s="111">
        <v>3</v>
      </c>
      <c r="M48" s="112" t="s">
        <v>175</v>
      </c>
    </row>
    <row r="49" spans="2:13" ht="21" customHeight="1" thickBot="1">
      <c r="B49" s="104" t="s">
        <v>147</v>
      </c>
      <c r="C49" s="103">
        <f>'[1]Brzeg  MME'!J37</f>
        <v>26000</v>
      </c>
      <c r="D49" s="113"/>
      <c r="E49" s="114"/>
      <c r="F49" s="115" t="s">
        <v>148</v>
      </c>
      <c r="G49" s="115" t="s">
        <v>149</v>
      </c>
      <c r="H49" s="115" t="s">
        <v>176</v>
      </c>
      <c r="I49" s="116" t="s">
        <v>177</v>
      </c>
      <c r="J49" s="117" t="s">
        <v>178</v>
      </c>
      <c r="K49" s="118">
        <f>C48/E57/6</f>
        <v>8.7490406753645438</v>
      </c>
      <c r="L49" s="118">
        <f>C49/E57/L48</f>
        <v>13.30263494499872</v>
      </c>
      <c r="M49" s="119" t="s">
        <v>179</v>
      </c>
    </row>
    <row r="50" spans="2:13" ht="21" customHeight="1" thickTop="1" thickBot="1">
      <c r="B50" s="97" t="s">
        <v>151</v>
      </c>
      <c r="C50" s="98">
        <f>SUM(C51:C57)</f>
        <v>316613.82</v>
      </c>
      <c r="D50" s="120" t="s">
        <v>180</v>
      </c>
      <c r="E50" s="121">
        <f>D3</f>
        <v>470</v>
      </c>
      <c r="F50" s="122">
        <v>0</v>
      </c>
      <c r="G50" s="122">
        <v>0</v>
      </c>
      <c r="H50" s="122">
        <v>0</v>
      </c>
      <c r="I50" s="123"/>
      <c r="J50" s="124"/>
      <c r="K50" s="125">
        <f>$K$49*E50*$K$48</f>
        <v>24672.294704528016</v>
      </c>
      <c r="L50" s="125">
        <f>$L$49*E50*$L$48</f>
        <v>18756.715272448193</v>
      </c>
      <c r="M50" s="126">
        <f>I50+K50+L50</f>
        <v>43429.009976976209</v>
      </c>
    </row>
    <row r="51" spans="2:13" ht="21" customHeight="1">
      <c r="B51" s="104" t="s">
        <v>153</v>
      </c>
      <c r="C51" s="127">
        <f>[1]Sprzęt_Woda!I19</f>
        <v>90020.2</v>
      </c>
      <c r="D51" s="120" t="s">
        <v>156</v>
      </c>
      <c r="E51" s="121">
        <f>E6</f>
        <v>70</v>
      </c>
      <c r="F51" s="122">
        <v>0</v>
      </c>
      <c r="G51" s="122">
        <v>0</v>
      </c>
      <c r="H51" s="122">
        <v>0</v>
      </c>
      <c r="I51" s="123"/>
      <c r="J51" s="124"/>
      <c r="K51" s="125">
        <f t="shared" ref="K51:K57" si="1">$K$49*E51*$K$48</f>
        <v>3674.5970836531083</v>
      </c>
      <c r="L51" s="125">
        <f t="shared" ref="L51:L57" si="2">$L$49*E51*$L$48</f>
        <v>2793.5533384497312</v>
      </c>
      <c r="M51" s="126">
        <f t="shared" ref="M51:M57" si="3">I51+K51+L51</f>
        <v>6468.150422102839</v>
      </c>
    </row>
    <row r="52" spans="2:13" ht="21" customHeight="1">
      <c r="B52" s="104" t="s">
        <v>155</v>
      </c>
      <c r="C52" s="127">
        <f>[1]Biuro!I55</f>
        <v>360</v>
      </c>
      <c r="D52" s="128" t="s">
        <v>181</v>
      </c>
      <c r="E52" s="121">
        <f>D10</f>
        <v>23.5</v>
      </c>
      <c r="F52" s="122">
        <v>0</v>
      </c>
      <c r="G52" s="122">
        <v>0</v>
      </c>
      <c r="H52" s="122">
        <v>0</v>
      </c>
      <c r="I52" s="123"/>
      <c r="J52" s="124"/>
      <c r="K52" s="125">
        <f t="shared" si="1"/>
        <v>1233.6147352264006</v>
      </c>
      <c r="L52" s="125">
        <f t="shared" si="2"/>
        <v>937.83576362240979</v>
      </c>
      <c r="M52" s="126">
        <f t="shared" si="3"/>
        <v>2171.4504988488106</v>
      </c>
    </row>
    <row r="53" spans="2:13" ht="21" customHeight="1">
      <c r="B53" s="104" t="s">
        <v>157</v>
      </c>
      <c r="C53" s="127">
        <f>'[1]Brzeg  MME'!J61</f>
        <v>83533.62</v>
      </c>
      <c r="D53" s="120" t="s">
        <v>158</v>
      </c>
      <c r="E53" s="121">
        <f>2*([1]Ludzie_Wynagrodzenia_Dojazdy!E25+[1]Ludzie_Wynagrodzenia_Dojazdy!F25)</f>
        <v>45</v>
      </c>
      <c r="F53" s="121">
        <f>2*([1]Ludzie_Wynagrodzenia_Dojazdy!J25)</f>
        <v>98394</v>
      </c>
      <c r="G53" s="121">
        <f>2*([1]Ludzie_Wynagrodzenia_Dojazdy!L25)</f>
        <v>5100</v>
      </c>
      <c r="H53" s="122">
        <f>[1]Wyżywienie_Kwatery!I18</f>
        <v>39360</v>
      </c>
      <c r="I53" s="123">
        <f>[1]Wyżywienie_Kwatery!K18</f>
        <v>29400</v>
      </c>
      <c r="J53" s="129">
        <f>SUM(F53:I53)</f>
        <v>172254</v>
      </c>
      <c r="K53" s="125">
        <f t="shared" si="1"/>
        <v>2362.2409823484268</v>
      </c>
      <c r="L53" s="125">
        <f t="shared" si="2"/>
        <v>1795.8557175748274</v>
      </c>
      <c r="M53" s="126">
        <f t="shared" si="3"/>
        <v>33558.096699923255</v>
      </c>
    </row>
    <row r="54" spans="2:13" ht="21" customHeight="1">
      <c r="B54" s="69" t="s">
        <v>159</v>
      </c>
      <c r="C54" s="130">
        <f>[1]Transmisja!H62</f>
        <v>46400</v>
      </c>
      <c r="D54" s="120"/>
      <c r="E54" s="121"/>
      <c r="F54" s="121"/>
      <c r="G54" s="121"/>
      <c r="H54" s="122"/>
      <c r="I54" s="123"/>
      <c r="J54" s="129"/>
      <c r="K54" s="125"/>
      <c r="L54" s="125"/>
      <c r="M54" s="126"/>
    </row>
    <row r="55" spans="2:13" ht="21" customHeight="1">
      <c r="B55" s="104" t="s">
        <v>182</v>
      </c>
      <c r="C55" s="127">
        <f>[1]Transmisja!H38</f>
        <v>36900</v>
      </c>
      <c r="D55" s="120" t="s">
        <v>161</v>
      </c>
      <c r="E55" s="121">
        <f>[1]Ludzie_Wynagrodzenia_Dojazdy!E26+[1]Ludzie_Wynagrodzenia_Dojazdy!E30+[1]Ludzie_Wynagrodzenia_Dojazdy!E31+[1]Ludzie_Wynagrodzenia_Dojazdy!E32+[1]Ludzie_Wynagrodzenia_Dojazdy!E33+[1]Ludzie_Wynagrodzenia_Dojazdy!E40+[1]Ludzie_Wynagrodzenia_Dojazdy!E45+[1]Ludzie_Wynagrodzenia_Dojazdy!E55</f>
        <v>16</v>
      </c>
      <c r="F55" s="121">
        <f>[1]Ludzie_Wynagrodzenia_Dojazdy!J26+[1]Ludzie_Wynagrodzenia_Dojazdy!J30+[1]Ludzie_Wynagrodzenia_Dojazdy!J31+[1]Ludzie_Wynagrodzenia_Dojazdy!J32+[1]Ludzie_Wynagrodzenia_Dojazdy!J33+[1]Ludzie_Wynagrodzenia_Dojazdy!J40+[1]Ludzie_Wynagrodzenia_Dojazdy!J45+[1]Ludzie_Wynagrodzenia_Dojazdy!J55</f>
        <v>63985</v>
      </c>
      <c r="G55" s="121">
        <f>[1]Ludzie_Wynagrodzenia_Dojazdy!L26+[1]Ludzie_Wynagrodzenia_Dojazdy!L30+[1]Ludzie_Wynagrodzenia_Dojazdy!L31+[1]Ludzie_Wynagrodzenia_Dojazdy!L32+[1]Ludzie_Wynagrodzenia_Dojazdy!L33+[1]Ludzie_Wynagrodzenia_Dojazdy!L40+[1]Ludzie_Wynagrodzenia_Dojazdy!L45+[1]Ludzie_Wynagrodzenia_Dojazdy!L55</f>
        <v>900</v>
      </c>
      <c r="H55" s="122">
        <f>[1]Wyżywienie_Kwatery!I19+[1]Wyżywienie_Kwatery!I22+[1]Wyżywienie_Kwatery!I26+[1]Wyżywienie_Kwatery!I29+[1]Wyżywienie_Kwatery!I30+[1]Wyżywienie_Kwatery!I31+[1]Wyżywienie_Kwatery!I32+[1]Wyżywienie_Kwatery!I42</f>
        <v>11600</v>
      </c>
      <c r="I55" s="123">
        <f>[1]Wyżywienie_Kwatery!K19+[1]Wyżywienie_Kwatery!K22+[1]Wyżywienie_Kwatery!K26+[1]Wyżywienie_Kwatery!K29+[1]Wyżywienie_Kwatery!K30+[1]Wyżywienie_Kwatery!K31+[1]Wyżywienie_Kwatery!K32+[1]Wyżywienie_Kwatery!K42</f>
        <v>10000</v>
      </c>
      <c r="J55" s="129">
        <f t="shared" ref="J55:J57" si="4">SUM(F55:I55)</f>
        <v>86485</v>
      </c>
      <c r="K55" s="125">
        <f t="shared" si="1"/>
        <v>839.9079048349962</v>
      </c>
      <c r="L55" s="125">
        <f t="shared" si="2"/>
        <v>638.52647735993855</v>
      </c>
      <c r="M55" s="126">
        <f t="shared" si="3"/>
        <v>11478.434382194935</v>
      </c>
    </row>
    <row r="56" spans="2:13" ht="21" customHeight="1">
      <c r="B56" s="69" t="s">
        <v>162</v>
      </c>
      <c r="C56" s="131">
        <f>[1]Transmisja!J44</f>
        <v>7400</v>
      </c>
      <c r="D56" s="120" t="s">
        <v>163</v>
      </c>
      <c r="E56" s="121">
        <f>[1]Ludzie_Wynagrodzenia_Dojazdy!E28+[1]Ludzie_Wynagrodzenia_Dojazdy!E29+[1]Ludzie_Wynagrodzenia_Dojazdy!E41+[1]Ludzie_Wynagrodzenia_Dojazdy!E42+[1]Ludzie_Wynagrodzenia_Dojazdy!E46+[1]Ludzie_Wynagrodzenia_Dojazdy!E34</f>
        <v>27</v>
      </c>
      <c r="F56" s="121">
        <f>[1]Ludzie_Wynagrodzenia_Dojazdy!J28+[1]Ludzie_Wynagrodzenia_Dojazdy!J29+[1]Ludzie_Wynagrodzenia_Dojazdy!J41+[1]Ludzie_Wynagrodzenia_Dojazdy!J42+[1]Ludzie_Wynagrodzenia_Dojazdy!J46+[1]Ludzie_Wynagrodzenia_Dojazdy!J34</f>
        <v>13310</v>
      </c>
      <c r="G56" s="121">
        <f>[1]Ludzie_Wynagrodzenia_Dojazdy!L28+[1]Ludzie_Wynagrodzenia_Dojazdy!L29+[1]Ludzie_Wynagrodzenia_Dojazdy!L41+[1]Ludzie_Wynagrodzenia_Dojazdy!L42+[1]Ludzie_Wynagrodzenia_Dojazdy!L46+[1]Ludzie_Wynagrodzenia_Dojazdy!L34</f>
        <v>1700</v>
      </c>
      <c r="H56" s="122">
        <f>[1]Wyżywienie_Kwatery!I20+[1]Wyżywienie_Kwatery!I23+[1]Wyżywienie_Kwatery!I24+[1]Wyżywienie_Kwatery!I27+[1]Wyżywienie_Kwatery!I28+[1]Wyżywienie_Kwatery!I33</f>
        <v>8200</v>
      </c>
      <c r="I56" s="123">
        <f>[1]Wyżywienie_Kwatery!K20+[1]Wyżywienie_Kwatery!K23+[1]Wyżywienie_Kwatery!K24+[1]Wyżywienie_Kwatery!K27+[1]Wyżywienie_Kwatery!K28+[1]Wyżywienie_Kwatery!K33</f>
        <v>12700</v>
      </c>
      <c r="J56" s="129">
        <f t="shared" si="4"/>
        <v>35910</v>
      </c>
      <c r="K56" s="125">
        <f t="shared" si="1"/>
        <v>1417.344589409056</v>
      </c>
      <c r="L56" s="125">
        <f t="shared" si="2"/>
        <v>1077.5134305448964</v>
      </c>
      <c r="M56" s="126">
        <f t="shared" si="3"/>
        <v>15194.858019953954</v>
      </c>
    </row>
    <row r="57" spans="2:13" ht="21" customHeight="1">
      <c r="B57" s="104" t="s">
        <v>164</v>
      </c>
      <c r="C57" s="127">
        <f>[1]Transmisja!J40+[1]Transmisja!J45</f>
        <v>52000</v>
      </c>
      <c r="D57" s="120" t="s">
        <v>165</v>
      </c>
      <c r="E57" s="132">
        <f>SUM(E50:E56)</f>
        <v>651.5</v>
      </c>
      <c r="F57" s="132">
        <f>SUM(F50:F56)</f>
        <v>175689</v>
      </c>
      <c r="G57" s="132">
        <f>SUM(G50:G56)</f>
        <v>7700</v>
      </c>
      <c r="H57" s="132">
        <f>SUM(H50:H56)</f>
        <v>59160</v>
      </c>
      <c r="I57" s="132">
        <f>SUM(I50:I56)</f>
        <v>52100</v>
      </c>
      <c r="J57" s="129">
        <f t="shared" si="4"/>
        <v>294649</v>
      </c>
      <c r="K57" s="125">
        <f t="shared" si="1"/>
        <v>34200</v>
      </c>
      <c r="L57" s="125">
        <f t="shared" si="2"/>
        <v>26000</v>
      </c>
      <c r="M57" s="126">
        <f t="shared" si="3"/>
        <v>112300</v>
      </c>
    </row>
    <row r="58" spans="2:13" ht="21" customHeight="1" thickBot="1">
      <c r="B58" s="60" t="s">
        <v>166</v>
      </c>
      <c r="C58" s="61">
        <f>C19+C25+C31+C37+C43+C50</f>
        <v>671462.82000000007</v>
      </c>
      <c r="D58" s="62"/>
      <c r="E58" s="63"/>
      <c r="F58" s="63"/>
      <c r="G58" s="64" t="s">
        <v>117</v>
      </c>
      <c r="H58" s="133">
        <f>H17+H18</f>
        <v>43922.064049624838</v>
      </c>
      <c r="I58" s="134"/>
      <c r="J58" s="135">
        <f>C45+C46+C47+C37+C31+C25+C19-J57</f>
        <v>0</v>
      </c>
      <c r="K58" s="136">
        <f>C48-K57</f>
        <v>0</v>
      </c>
      <c r="L58" s="136">
        <f>C49-L57</f>
        <v>0</v>
      </c>
      <c r="M58" s="137">
        <f>C48+C49+I57-M57</f>
        <v>0</v>
      </c>
    </row>
    <row r="59" spans="2:13" ht="20.100000000000001" thickTop="1"/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6542-A0F4-544B-AD2F-E70C36C672CE}">
  <dimension ref="B1:I61"/>
  <sheetViews>
    <sheetView topLeftCell="A9" workbookViewId="0">
      <selection activeCell="C59" sqref="C59"/>
    </sheetView>
  </sheetViews>
  <sheetFormatPr defaultColWidth="11.42578125" defaultRowHeight="15"/>
  <cols>
    <col min="2" max="2" width="44.85546875" customWidth="1"/>
    <col min="3" max="4" width="20.85546875" customWidth="1"/>
    <col min="5" max="5" width="20.42578125" customWidth="1"/>
    <col min="6" max="6" width="19.42578125" customWidth="1"/>
    <col min="7" max="7" width="17.42578125" customWidth="1"/>
    <col min="8" max="8" width="22.28515625" customWidth="1"/>
    <col min="9" max="9" width="11.7109375" bestFit="1" customWidth="1"/>
  </cols>
  <sheetData>
    <row r="1" spans="2:9" ht="39.950000000000003">
      <c r="B1" s="65"/>
      <c r="C1" s="65" t="s">
        <v>92</v>
      </c>
      <c r="D1" s="65" t="s">
        <v>93</v>
      </c>
      <c r="E1" s="65" t="s">
        <v>94</v>
      </c>
      <c r="F1" s="65" t="s">
        <v>95</v>
      </c>
      <c r="G1" s="65" t="s">
        <v>96</v>
      </c>
      <c r="H1" s="65" t="s">
        <v>97</v>
      </c>
      <c r="I1" s="66"/>
    </row>
    <row r="2" spans="2:9" ht="21" thickBot="1">
      <c r="B2" s="67" t="s">
        <v>85</v>
      </c>
      <c r="C2" s="68"/>
      <c r="D2" s="68"/>
      <c r="E2" s="68"/>
      <c r="F2" s="68"/>
      <c r="G2" s="68"/>
      <c r="H2" s="68"/>
      <c r="I2" s="66"/>
    </row>
    <row r="3" spans="2:9" ht="20.100000000000001">
      <c r="B3" s="69" t="s">
        <v>98</v>
      </c>
      <c r="C3" s="70"/>
      <c r="D3" s="71"/>
      <c r="E3" s="70"/>
      <c r="F3" s="72">
        <v>100</v>
      </c>
      <c r="G3" s="70"/>
      <c r="H3" s="73">
        <f>D3*F3</f>
        <v>0</v>
      </c>
      <c r="I3" s="66"/>
    </row>
    <row r="4" spans="2:9" ht="20.100000000000001">
      <c r="B4" s="69" t="s">
        <v>99</v>
      </c>
      <c r="C4" s="74">
        <v>0</v>
      </c>
      <c r="D4" s="70">
        <f>D3</f>
        <v>0</v>
      </c>
      <c r="E4" s="70"/>
      <c r="F4" s="75">
        <f>F3*C4</f>
        <v>0</v>
      </c>
      <c r="G4" s="70"/>
      <c r="H4" s="73">
        <f>D4*F4</f>
        <v>0</v>
      </c>
      <c r="I4" s="66"/>
    </row>
    <row r="5" spans="2:9" ht="20.100000000000001">
      <c r="B5" s="76" t="s">
        <v>100</v>
      </c>
      <c r="C5" s="77"/>
      <c r="D5" s="77">
        <f>D4</f>
        <v>0</v>
      </c>
      <c r="E5" s="77"/>
      <c r="F5" s="78">
        <f>F3-F4</f>
        <v>100</v>
      </c>
      <c r="G5" s="77"/>
      <c r="H5" s="79">
        <f>D5*F5</f>
        <v>0</v>
      </c>
      <c r="I5" s="66"/>
    </row>
    <row r="6" spans="2:9" ht="20.100000000000001">
      <c r="B6" s="69" t="s">
        <v>101</v>
      </c>
      <c r="C6" s="69"/>
      <c r="D6" s="70"/>
      <c r="E6" s="71"/>
      <c r="F6" s="70"/>
      <c r="G6" s="192">
        <v>385</v>
      </c>
      <c r="H6" s="73">
        <f>E6*G6</f>
        <v>0</v>
      </c>
      <c r="I6" s="66"/>
    </row>
    <row r="7" spans="2:9" ht="20.100000000000001">
      <c r="B7" s="69" t="s">
        <v>102</v>
      </c>
      <c r="C7" s="74">
        <v>0</v>
      </c>
      <c r="D7" s="70"/>
      <c r="E7" s="70">
        <f>E6</f>
        <v>0</v>
      </c>
      <c r="F7" s="70"/>
      <c r="G7" s="73">
        <f>G6*C7</f>
        <v>0</v>
      </c>
      <c r="H7" s="73">
        <f t="shared" ref="H7:H8" si="0">E7*G7</f>
        <v>0</v>
      </c>
      <c r="I7" s="66"/>
    </row>
    <row r="8" spans="2:9" ht="20.100000000000001">
      <c r="B8" s="76" t="s">
        <v>103</v>
      </c>
      <c r="C8" s="70"/>
      <c r="D8" s="77"/>
      <c r="E8" s="77">
        <f>E7</f>
        <v>0</v>
      </c>
      <c r="F8" s="181"/>
      <c r="G8" s="79">
        <f>G6-G7</f>
        <v>385</v>
      </c>
      <c r="H8" s="79">
        <f t="shared" si="0"/>
        <v>0</v>
      </c>
      <c r="I8" s="66"/>
    </row>
    <row r="9" spans="2:9" ht="20.100000000000001">
      <c r="B9" s="179" t="s">
        <v>100</v>
      </c>
      <c r="C9" s="71">
        <v>4.2</v>
      </c>
      <c r="D9" s="70"/>
      <c r="E9" s="70"/>
      <c r="F9" s="70"/>
      <c r="G9" s="73"/>
      <c r="H9" s="73">
        <f>H5*C9</f>
        <v>0</v>
      </c>
      <c r="I9" s="66"/>
    </row>
    <row r="10" spans="2:9" ht="20.100000000000001">
      <c r="B10" s="179" t="s">
        <v>104</v>
      </c>
      <c r="D10" s="70"/>
      <c r="E10" s="70"/>
      <c r="F10" s="70"/>
      <c r="G10" s="70"/>
      <c r="H10" s="73">
        <f>H8</f>
        <v>0</v>
      </c>
      <c r="I10" s="66"/>
    </row>
    <row r="11" spans="2:9" ht="41.1" thickBot="1">
      <c r="B11" s="182" t="s">
        <v>105</v>
      </c>
      <c r="C11" s="180"/>
      <c r="D11" s="183"/>
      <c r="E11" s="183"/>
      <c r="F11" s="183">
        <f>D3+E6</f>
        <v>0</v>
      </c>
      <c r="G11" s="183"/>
      <c r="H11" s="184">
        <f>H9+H10</f>
        <v>0</v>
      </c>
      <c r="I11" s="66"/>
    </row>
    <row r="12" spans="2:9" ht="20.100000000000001">
      <c r="B12" s="69" t="s">
        <v>106</v>
      </c>
      <c r="C12" s="83">
        <v>0</v>
      </c>
      <c r="D12" s="70">
        <f>D3*C12</f>
        <v>0</v>
      </c>
      <c r="E12" s="70"/>
      <c r="F12" s="70">
        <v>45</v>
      </c>
      <c r="G12" s="70"/>
      <c r="H12" s="73">
        <f>(D12*F12)*C9</f>
        <v>0</v>
      </c>
      <c r="I12" s="66"/>
    </row>
    <row r="13" spans="2:9" ht="20.100000000000001">
      <c r="B13" s="69" t="s">
        <v>107</v>
      </c>
      <c r="C13" s="83">
        <v>0</v>
      </c>
      <c r="D13" s="70">
        <f>D3*C13</f>
        <v>0</v>
      </c>
      <c r="E13" s="70"/>
      <c r="F13" s="70">
        <v>15</v>
      </c>
      <c r="G13" s="70"/>
      <c r="H13" s="73">
        <f>D13*F13*C9</f>
        <v>0</v>
      </c>
      <c r="I13" s="66"/>
    </row>
    <row r="14" spans="2:9" ht="21" thickBot="1">
      <c r="B14" s="67" t="s">
        <v>108</v>
      </c>
      <c r="C14" s="68"/>
      <c r="D14" s="68"/>
      <c r="E14" s="68"/>
      <c r="F14" s="68"/>
      <c r="G14" s="68"/>
      <c r="H14" s="82">
        <f>H11+H12+H13</f>
        <v>0</v>
      </c>
      <c r="I14" s="66"/>
    </row>
    <row r="15" spans="2:9" ht="20.100000000000001">
      <c r="B15" s="84" t="s">
        <v>109</v>
      </c>
      <c r="C15" s="85"/>
      <c r="D15" s="85"/>
      <c r="E15" s="85"/>
      <c r="F15" s="85"/>
      <c r="G15" s="85"/>
      <c r="H15" s="86">
        <f>SUM(H16:H18)</f>
        <v>0</v>
      </c>
      <c r="I15" s="66"/>
    </row>
    <row r="16" spans="2:9" ht="20.100000000000001">
      <c r="B16" s="87" t="s">
        <v>110</v>
      </c>
      <c r="C16" s="70"/>
      <c r="D16" s="70"/>
      <c r="E16" s="70"/>
      <c r="F16" s="70"/>
      <c r="G16" s="70"/>
      <c r="H16" s="88">
        <v>0</v>
      </c>
      <c r="I16" s="66"/>
    </row>
    <row r="17" spans="2:9" ht="20.100000000000001">
      <c r="B17" s="69" t="s">
        <v>111</v>
      </c>
      <c r="C17" s="70"/>
      <c r="D17" s="70"/>
      <c r="E17" s="70"/>
      <c r="F17" s="70"/>
      <c r="G17" s="70"/>
      <c r="H17" s="73">
        <v>0</v>
      </c>
      <c r="I17" s="66"/>
    </row>
    <row r="18" spans="2:9" ht="20.100000000000001">
      <c r="B18" s="89" t="s">
        <v>112</v>
      </c>
      <c r="C18" s="90" t="s">
        <v>113</v>
      </c>
      <c r="D18" s="91"/>
      <c r="E18" s="91"/>
      <c r="F18" s="91"/>
      <c r="G18" s="91"/>
      <c r="H18" s="92">
        <v>0</v>
      </c>
      <c r="I18" s="66"/>
    </row>
    <row r="19" spans="2:9" ht="21" thickBot="1">
      <c r="B19" s="93" t="s">
        <v>114</v>
      </c>
      <c r="C19" s="94"/>
      <c r="D19" s="94"/>
      <c r="E19" s="94"/>
      <c r="F19" s="94"/>
      <c r="G19" s="94"/>
      <c r="H19" s="95">
        <f>H14+H16+H17</f>
        <v>0</v>
      </c>
      <c r="I19" s="66"/>
    </row>
    <row r="20" spans="2:9" ht="21" thickTop="1">
      <c r="B20" s="65" t="s">
        <v>115</v>
      </c>
      <c r="C20" s="70"/>
      <c r="D20" s="70"/>
      <c r="E20" s="70"/>
      <c r="F20" s="70"/>
      <c r="G20" s="70"/>
      <c r="H20" s="96">
        <f>(C21+C27+C33+C39+C45+C52)*(-1)</f>
        <v>-6000</v>
      </c>
      <c r="I20" s="66"/>
    </row>
    <row r="21" spans="2:9" ht="21" thickBot="1">
      <c r="B21" s="97" t="s">
        <v>116</v>
      </c>
      <c r="C21" s="98">
        <f>SUM(C23:C26)</f>
        <v>0</v>
      </c>
      <c r="D21" s="70"/>
      <c r="E21" s="70"/>
      <c r="F21" s="70"/>
      <c r="G21" s="188" t="s">
        <v>117</v>
      </c>
      <c r="H21" s="189">
        <f>H19+H20</f>
        <v>-6000</v>
      </c>
      <c r="I21" s="190"/>
    </row>
    <row r="22" spans="2:9" ht="20.100000000000001">
      <c r="B22" s="101" t="s">
        <v>118</v>
      </c>
      <c r="C22" s="102"/>
      <c r="D22" s="73"/>
      <c r="E22" s="73"/>
      <c r="F22" s="73"/>
      <c r="G22" s="73"/>
      <c r="H22" s="73"/>
      <c r="I22" s="66"/>
    </row>
    <row r="23" spans="2:9" ht="20.100000000000001">
      <c r="B23" s="104" t="s">
        <v>119</v>
      </c>
      <c r="C23" s="103"/>
      <c r="D23" s="73"/>
      <c r="E23" s="73"/>
      <c r="F23" s="73"/>
      <c r="G23" s="88"/>
      <c r="H23" s="191"/>
      <c r="I23" s="185"/>
    </row>
    <row r="24" spans="2:9" ht="20.100000000000001">
      <c r="B24" s="104" t="s">
        <v>120</v>
      </c>
      <c r="C24" s="103"/>
      <c r="D24" s="73"/>
      <c r="E24" s="73"/>
      <c r="F24" s="73"/>
      <c r="G24" s="73"/>
      <c r="H24" s="73"/>
      <c r="I24" s="66"/>
    </row>
    <row r="25" spans="2:9" ht="20.100000000000001">
      <c r="B25" s="104" t="s">
        <v>121</v>
      </c>
      <c r="C25" s="103"/>
      <c r="D25" s="73"/>
      <c r="E25" s="73"/>
      <c r="F25" s="73"/>
      <c r="G25" s="73"/>
      <c r="H25" s="73"/>
      <c r="I25" s="66"/>
    </row>
    <row r="26" spans="2:9" ht="20.100000000000001">
      <c r="B26" s="69" t="s">
        <v>122</v>
      </c>
      <c r="C26" s="108">
        <v>0</v>
      </c>
      <c r="D26" s="73"/>
      <c r="E26" s="73"/>
      <c r="F26" s="73"/>
      <c r="G26" s="73"/>
      <c r="H26" s="73"/>
      <c r="I26" s="66"/>
    </row>
    <row r="27" spans="2:9" ht="21" thickBot="1">
      <c r="B27" s="97" t="s">
        <v>123</v>
      </c>
      <c r="C27" s="98">
        <f>SUM(C29:C32)</f>
        <v>0</v>
      </c>
      <c r="D27" s="73"/>
      <c r="E27" s="73"/>
      <c r="F27" s="73"/>
      <c r="G27" s="73"/>
      <c r="H27" s="73"/>
      <c r="I27" s="66"/>
    </row>
    <row r="28" spans="2:9" ht="20.100000000000001">
      <c r="B28" s="101" t="s">
        <v>124</v>
      </c>
      <c r="C28" s="102"/>
      <c r="D28" s="73"/>
      <c r="E28" s="73"/>
      <c r="F28" s="73"/>
      <c r="G28" s="73"/>
      <c r="H28" s="73"/>
      <c r="I28" s="66"/>
    </row>
    <row r="29" spans="2:9" ht="20.100000000000001">
      <c r="B29" s="104" t="s">
        <v>125</v>
      </c>
      <c r="C29" s="103"/>
      <c r="D29" s="73"/>
      <c r="E29" s="73"/>
      <c r="F29" s="73"/>
      <c r="G29" s="73"/>
      <c r="H29" s="73"/>
      <c r="I29" s="66"/>
    </row>
    <row r="30" spans="2:9" ht="20.100000000000001">
      <c r="B30" s="104" t="s">
        <v>126</v>
      </c>
      <c r="C30" s="103"/>
      <c r="D30" s="73"/>
      <c r="E30" s="73"/>
      <c r="F30" s="73"/>
      <c r="G30" s="73"/>
      <c r="H30" s="73"/>
      <c r="I30" s="66"/>
    </row>
    <row r="31" spans="2:9" ht="20.100000000000001">
      <c r="B31" s="104" t="s">
        <v>127</v>
      </c>
      <c r="C31" s="103"/>
      <c r="D31" s="73"/>
      <c r="E31" s="73"/>
      <c r="F31" s="73"/>
      <c r="G31" s="73"/>
      <c r="H31" s="73"/>
      <c r="I31" s="66"/>
    </row>
    <row r="32" spans="2:9" ht="20.100000000000001">
      <c r="B32" s="69" t="s">
        <v>128</v>
      </c>
      <c r="C32" s="108">
        <v>0</v>
      </c>
      <c r="D32" s="73"/>
      <c r="E32" s="73"/>
      <c r="F32" s="73"/>
      <c r="G32" s="73"/>
      <c r="H32" s="73"/>
      <c r="I32" s="66"/>
    </row>
    <row r="33" spans="2:9" ht="21" thickBot="1">
      <c r="B33" s="97" t="s">
        <v>129</v>
      </c>
      <c r="C33" s="98">
        <f>SUM(C35:C38)</f>
        <v>0</v>
      </c>
      <c r="D33" s="73"/>
      <c r="E33" s="73"/>
      <c r="F33" s="73"/>
      <c r="G33" s="73"/>
      <c r="H33" s="73"/>
      <c r="I33" s="66"/>
    </row>
    <row r="34" spans="2:9" ht="20.100000000000001">
      <c r="B34" s="101" t="s">
        <v>130</v>
      </c>
      <c r="C34" s="102"/>
      <c r="D34" s="73"/>
      <c r="E34" s="73"/>
      <c r="F34" s="73"/>
      <c r="G34" s="73"/>
      <c r="H34" s="73"/>
      <c r="I34" s="66"/>
    </row>
    <row r="35" spans="2:9" ht="20.100000000000001">
      <c r="B35" s="104" t="s">
        <v>131</v>
      </c>
      <c r="C35" s="103"/>
      <c r="D35" s="73"/>
      <c r="E35" s="73"/>
      <c r="F35" s="73"/>
      <c r="G35" s="73"/>
      <c r="H35" s="73"/>
      <c r="I35" s="66"/>
    </row>
    <row r="36" spans="2:9" ht="20.100000000000001">
      <c r="B36" s="104" t="s">
        <v>132</v>
      </c>
      <c r="C36" s="103"/>
      <c r="D36" s="73"/>
      <c r="E36" s="73"/>
      <c r="F36" s="73"/>
      <c r="G36" s="73"/>
      <c r="H36" s="73"/>
      <c r="I36" s="66"/>
    </row>
    <row r="37" spans="2:9" ht="20.100000000000001">
      <c r="B37" s="104" t="s">
        <v>133</v>
      </c>
      <c r="C37" s="103"/>
      <c r="D37" s="73"/>
      <c r="E37" s="73"/>
      <c r="F37" s="73"/>
      <c r="G37" s="73"/>
      <c r="H37" s="73"/>
      <c r="I37" s="66"/>
    </row>
    <row r="38" spans="2:9" ht="20.100000000000001">
      <c r="B38" s="69" t="s">
        <v>134</v>
      </c>
      <c r="C38" s="108">
        <v>0</v>
      </c>
      <c r="D38" s="73"/>
      <c r="E38" s="73"/>
      <c r="F38" s="73"/>
      <c r="G38" s="73"/>
      <c r="H38" s="73"/>
      <c r="I38" s="66"/>
    </row>
    <row r="39" spans="2:9" ht="21" thickBot="1">
      <c r="B39" s="97" t="s">
        <v>135</v>
      </c>
      <c r="C39" s="98">
        <f>SUM(C41:C44)</f>
        <v>0</v>
      </c>
      <c r="D39" s="73"/>
      <c r="E39" s="73"/>
      <c r="F39" s="73"/>
      <c r="G39" s="73"/>
      <c r="H39" s="73"/>
      <c r="I39" s="66"/>
    </row>
    <row r="40" spans="2:9" ht="20.100000000000001">
      <c r="B40" s="101" t="s">
        <v>136</v>
      </c>
      <c r="C40" s="102"/>
      <c r="D40" s="73"/>
      <c r="E40" s="73"/>
      <c r="F40" s="73"/>
      <c r="G40" s="73"/>
      <c r="H40" s="73"/>
      <c r="I40" s="66"/>
    </row>
    <row r="41" spans="2:9" ht="20.100000000000001">
      <c r="B41" s="104" t="s">
        <v>137</v>
      </c>
      <c r="C41" s="103">
        <v>0</v>
      </c>
      <c r="D41" s="73"/>
      <c r="E41" s="73"/>
      <c r="F41" s="73"/>
      <c r="G41" s="73"/>
      <c r="H41" s="73"/>
      <c r="I41" s="66"/>
    </row>
    <row r="42" spans="2:9" ht="20.100000000000001">
      <c r="B42" s="104" t="s">
        <v>138</v>
      </c>
      <c r="C42" s="103">
        <v>0</v>
      </c>
      <c r="D42" s="73"/>
      <c r="E42" s="73"/>
      <c r="F42" s="73"/>
      <c r="G42" s="73"/>
      <c r="H42" s="73"/>
      <c r="I42" s="66"/>
    </row>
    <row r="43" spans="2:9" ht="20.100000000000001">
      <c r="B43" s="104" t="s">
        <v>139</v>
      </c>
      <c r="C43" s="103">
        <v>0</v>
      </c>
      <c r="D43" s="73"/>
      <c r="E43" s="73"/>
      <c r="F43" s="73"/>
      <c r="G43" s="73"/>
      <c r="H43" s="73"/>
      <c r="I43" s="66"/>
    </row>
    <row r="44" spans="2:9" ht="20.100000000000001">
      <c r="B44" s="69" t="s">
        <v>140</v>
      </c>
      <c r="C44" s="108">
        <v>0</v>
      </c>
      <c r="D44" s="73"/>
      <c r="E44" s="73"/>
      <c r="F44" s="73"/>
      <c r="G44" s="73"/>
      <c r="H44" s="73"/>
      <c r="I44" s="66"/>
    </row>
    <row r="45" spans="2:9" ht="21" thickBot="1">
      <c r="B45" s="97" t="s">
        <v>141</v>
      </c>
      <c r="C45" s="98">
        <f>SUM(C47:C51)</f>
        <v>0</v>
      </c>
      <c r="D45" s="73"/>
      <c r="E45" s="73"/>
      <c r="F45" s="73"/>
      <c r="G45" s="73"/>
      <c r="H45" s="73"/>
      <c r="I45" s="66"/>
    </row>
    <row r="46" spans="2:9" ht="20.100000000000001">
      <c r="B46" s="87" t="s">
        <v>142</v>
      </c>
      <c r="C46" s="88">
        <v>0</v>
      </c>
      <c r="D46" s="73"/>
      <c r="E46" s="73"/>
      <c r="F46" s="73"/>
      <c r="G46" s="73"/>
      <c r="H46" s="73"/>
      <c r="I46" s="66"/>
    </row>
    <row r="47" spans="2:9" ht="20.100000000000001">
      <c r="B47" s="104" t="s">
        <v>143</v>
      </c>
      <c r="C47" s="103">
        <v>0</v>
      </c>
      <c r="D47" s="73"/>
      <c r="E47" s="73"/>
      <c r="F47" s="73"/>
      <c r="G47" s="73"/>
      <c r="H47" s="73"/>
      <c r="I47" s="66"/>
    </row>
    <row r="48" spans="2:9" ht="20.100000000000001">
      <c r="B48" s="69" t="s">
        <v>144</v>
      </c>
      <c r="C48" s="73">
        <v>0</v>
      </c>
      <c r="D48" s="73"/>
      <c r="E48" s="73"/>
      <c r="F48" s="73"/>
      <c r="G48" s="73"/>
      <c r="H48" s="73"/>
      <c r="I48" s="66"/>
    </row>
    <row r="49" spans="2:9" ht="20.100000000000001">
      <c r="B49" s="104" t="s">
        <v>145</v>
      </c>
      <c r="C49" s="103">
        <v>0</v>
      </c>
      <c r="D49" s="73"/>
      <c r="E49" s="73"/>
      <c r="F49" s="73"/>
      <c r="G49" s="73"/>
      <c r="H49" s="73"/>
      <c r="I49" s="109"/>
    </row>
    <row r="50" spans="2:9" ht="20.100000000000001">
      <c r="B50" s="104" t="s">
        <v>146</v>
      </c>
      <c r="C50" s="103"/>
      <c r="D50" s="110"/>
      <c r="E50" s="110"/>
      <c r="F50" s="110"/>
      <c r="G50" s="73"/>
      <c r="H50" s="73"/>
      <c r="I50" s="66"/>
    </row>
    <row r="51" spans="2:9" ht="41.1" thickBot="1">
      <c r="B51" s="104" t="s">
        <v>147</v>
      </c>
      <c r="C51" s="103"/>
      <c r="D51" s="113"/>
      <c r="E51" s="114"/>
      <c r="F51" s="115" t="s">
        <v>148</v>
      </c>
      <c r="G51" s="115" t="s">
        <v>149</v>
      </c>
      <c r="H51" s="115" t="s">
        <v>150</v>
      </c>
      <c r="I51" s="186"/>
    </row>
    <row r="52" spans="2:9" ht="21.95" thickTop="1" thickBot="1">
      <c r="B52" s="97" t="s">
        <v>151</v>
      </c>
      <c r="C52" s="98">
        <f>SUM(C53:C59)</f>
        <v>6000</v>
      </c>
      <c r="D52" s="120" t="s">
        <v>152</v>
      </c>
      <c r="E52" s="121">
        <f>D3</f>
        <v>0</v>
      </c>
      <c r="F52" s="122">
        <v>0</v>
      </c>
      <c r="G52" s="122">
        <v>0</v>
      </c>
      <c r="H52" s="122">
        <v>0</v>
      </c>
      <c r="I52" s="186"/>
    </row>
    <row r="53" spans="2:9" ht="20.100000000000001">
      <c r="B53" s="104" t="s">
        <v>153</v>
      </c>
      <c r="C53" s="127"/>
      <c r="D53" s="120" t="s">
        <v>154</v>
      </c>
      <c r="E53" s="121">
        <f>E6</f>
        <v>0</v>
      </c>
      <c r="F53" s="122">
        <v>0</v>
      </c>
      <c r="G53" s="122">
        <v>0</v>
      </c>
      <c r="H53" s="122">
        <v>0</v>
      </c>
      <c r="I53" s="186"/>
    </row>
    <row r="54" spans="2:9" ht="20.100000000000001">
      <c r="B54" s="104" t="s">
        <v>155</v>
      </c>
      <c r="C54" s="127"/>
      <c r="D54" s="128" t="s">
        <v>156</v>
      </c>
      <c r="E54" s="121">
        <f>D12</f>
        <v>0</v>
      </c>
      <c r="F54" s="122">
        <v>0</v>
      </c>
      <c r="G54" s="122">
        <v>0</v>
      </c>
      <c r="H54" s="122">
        <v>0</v>
      </c>
      <c r="I54" s="186"/>
    </row>
    <row r="55" spans="2:9" ht="20.100000000000001">
      <c r="B55" s="104" t="s">
        <v>157</v>
      </c>
      <c r="C55" s="127">
        <v>0</v>
      </c>
      <c r="D55" s="120" t="s">
        <v>158</v>
      </c>
      <c r="E55" s="121">
        <f>C22</f>
        <v>0</v>
      </c>
      <c r="F55" s="121">
        <f>C23</f>
        <v>0</v>
      </c>
      <c r="G55" s="121">
        <f>C24</f>
        <v>0</v>
      </c>
      <c r="H55" s="122">
        <f>C25</f>
        <v>0</v>
      </c>
      <c r="I55" s="186"/>
    </row>
    <row r="56" spans="2:9" ht="20.100000000000001">
      <c r="B56" s="69" t="s">
        <v>159</v>
      </c>
      <c r="C56" s="130">
        <v>0</v>
      </c>
      <c r="D56" s="120"/>
      <c r="E56" s="121"/>
      <c r="F56" s="121"/>
      <c r="G56" s="121"/>
      <c r="H56" s="122"/>
      <c r="I56" s="186"/>
    </row>
    <row r="57" spans="2:9" ht="20.100000000000001">
      <c r="B57" s="104" t="s">
        <v>160</v>
      </c>
      <c r="C57" s="127">
        <v>3000</v>
      </c>
      <c r="D57" s="120" t="s">
        <v>161</v>
      </c>
      <c r="E57" s="121">
        <f>C28+C34</f>
        <v>0</v>
      </c>
      <c r="F57" s="121">
        <f>C29+C35</f>
        <v>0</v>
      </c>
      <c r="G57" s="121">
        <f>C30+C36</f>
        <v>0</v>
      </c>
      <c r="H57" s="122">
        <f>C31+C37</f>
        <v>0</v>
      </c>
      <c r="I57" s="186"/>
    </row>
    <row r="58" spans="2:9" ht="20.100000000000001">
      <c r="B58" s="69" t="s">
        <v>183</v>
      </c>
      <c r="C58" s="131">
        <v>3000</v>
      </c>
      <c r="D58" s="120" t="s">
        <v>163</v>
      </c>
      <c r="E58" s="121">
        <f>C40</f>
        <v>0</v>
      </c>
      <c r="F58" s="121">
        <f>C41</f>
        <v>0</v>
      </c>
      <c r="G58" s="121">
        <f>C42</f>
        <v>0</v>
      </c>
      <c r="H58" s="122">
        <f>C43</f>
        <v>0</v>
      </c>
      <c r="I58" s="186"/>
    </row>
    <row r="59" spans="2:9" ht="20.100000000000001">
      <c r="B59" s="104" t="s">
        <v>164</v>
      </c>
      <c r="C59" s="127">
        <v>0</v>
      </c>
      <c r="D59" s="120" t="s">
        <v>165</v>
      </c>
      <c r="E59" s="132">
        <f>SUM(E52:E58)</f>
        <v>0</v>
      </c>
      <c r="F59" s="132">
        <f>SUM(F52:F58)</f>
        <v>0</v>
      </c>
      <c r="G59" s="132">
        <f>SUM(G52:G58)</f>
        <v>0</v>
      </c>
      <c r="H59" s="132">
        <f>SUM(H52:H58)</f>
        <v>0</v>
      </c>
      <c r="I59" s="186"/>
    </row>
    <row r="60" spans="2:9" ht="21" thickBot="1">
      <c r="B60" s="60" t="s">
        <v>166</v>
      </c>
      <c r="C60" s="61">
        <f>C21+C27+C33+C39+C45+C52</f>
        <v>6000</v>
      </c>
      <c r="D60" s="62"/>
      <c r="E60" s="63"/>
      <c r="F60" s="63"/>
      <c r="G60" s="64"/>
      <c r="H60" s="133"/>
      <c r="I60" s="186"/>
    </row>
    <row r="61" spans="2:9" ht="15.95" thickTop="1"/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2DC4B-094F-E247-A33A-7554CBE0A293}">
  <dimension ref="B1:I61"/>
  <sheetViews>
    <sheetView topLeftCell="A13" workbookViewId="0">
      <selection activeCell="C58" sqref="C58"/>
    </sheetView>
  </sheetViews>
  <sheetFormatPr defaultColWidth="11.42578125" defaultRowHeight="15"/>
  <cols>
    <col min="2" max="2" width="44.85546875" customWidth="1"/>
    <col min="3" max="4" width="20.85546875" customWidth="1"/>
    <col min="5" max="5" width="20.42578125" customWidth="1"/>
    <col min="6" max="6" width="19.42578125" customWidth="1"/>
    <col min="7" max="7" width="17.42578125" customWidth="1"/>
    <col min="8" max="8" width="22.28515625" customWidth="1"/>
    <col min="9" max="9" width="11.7109375" bestFit="1" customWidth="1"/>
  </cols>
  <sheetData>
    <row r="1" spans="2:9" ht="39.950000000000003">
      <c r="B1" s="65"/>
      <c r="C1" s="65" t="s">
        <v>92</v>
      </c>
      <c r="D1" s="65" t="s">
        <v>93</v>
      </c>
      <c r="E1" s="65" t="s">
        <v>94</v>
      </c>
      <c r="F1" s="65" t="s">
        <v>95</v>
      </c>
      <c r="G1" s="65" t="s">
        <v>96</v>
      </c>
      <c r="H1" s="65" t="s">
        <v>97</v>
      </c>
      <c r="I1" s="66"/>
    </row>
    <row r="2" spans="2:9" ht="21" thickBot="1">
      <c r="B2" s="67" t="s">
        <v>85</v>
      </c>
      <c r="C2" s="68"/>
      <c r="D2" s="68"/>
      <c r="E2" s="68"/>
      <c r="F2" s="68"/>
      <c r="G2" s="68"/>
      <c r="H2" s="68"/>
      <c r="I2" s="66"/>
    </row>
    <row r="3" spans="2:9" ht="20.100000000000001">
      <c r="B3" s="69" t="s">
        <v>98</v>
      </c>
      <c r="C3" s="70"/>
      <c r="D3" s="71">
        <v>0</v>
      </c>
      <c r="E3" s="70"/>
      <c r="F3" s="72">
        <v>100</v>
      </c>
      <c r="G3" s="70"/>
      <c r="H3" s="73">
        <f>D3*F3</f>
        <v>0</v>
      </c>
      <c r="I3" s="66"/>
    </row>
    <row r="4" spans="2:9" ht="20.100000000000001">
      <c r="B4" s="69" t="s">
        <v>99</v>
      </c>
      <c r="C4" s="74">
        <v>0</v>
      </c>
      <c r="D4" s="70">
        <f>D3</f>
        <v>0</v>
      </c>
      <c r="E4" s="70"/>
      <c r="F4" s="75">
        <f>F3*C4</f>
        <v>0</v>
      </c>
      <c r="G4" s="70"/>
      <c r="H4" s="73">
        <f>D4*F4</f>
        <v>0</v>
      </c>
      <c r="I4" s="66"/>
    </row>
    <row r="5" spans="2:9" ht="20.100000000000001">
      <c r="B5" s="76" t="s">
        <v>100</v>
      </c>
      <c r="C5" s="77"/>
      <c r="D5" s="77">
        <f>D4</f>
        <v>0</v>
      </c>
      <c r="E5" s="77"/>
      <c r="F5" s="78">
        <f>F3-F4</f>
        <v>100</v>
      </c>
      <c r="G5" s="77"/>
      <c r="H5" s="79">
        <f>D5*F5</f>
        <v>0</v>
      </c>
      <c r="I5" s="66"/>
    </row>
    <row r="6" spans="2:9" ht="20.100000000000001">
      <c r="B6" s="69" t="s">
        <v>101</v>
      </c>
      <c r="C6" s="69"/>
      <c r="D6" s="70"/>
      <c r="E6" s="71">
        <v>0</v>
      </c>
      <c r="F6" s="70"/>
      <c r="G6" s="70">
        <v>385</v>
      </c>
      <c r="H6" s="73">
        <f>E6*G6</f>
        <v>0</v>
      </c>
      <c r="I6" s="66"/>
    </row>
    <row r="7" spans="2:9" ht="20.100000000000001">
      <c r="B7" s="69" t="s">
        <v>102</v>
      </c>
      <c r="C7" s="74">
        <v>0</v>
      </c>
      <c r="D7" s="70"/>
      <c r="E7" s="70">
        <f>E6</f>
        <v>0</v>
      </c>
      <c r="F7" s="70"/>
      <c r="G7" s="73">
        <f>G6*C7</f>
        <v>0</v>
      </c>
      <c r="H7" s="73">
        <f t="shared" ref="H7:H8" si="0">E7*G7</f>
        <v>0</v>
      </c>
      <c r="I7" s="66"/>
    </row>
    <row r="8" spans="2:9" ht="20.100000000000001">
      <c r="B8" s="76" t="s">
        <v>103</v>
      </c>
      <c r="C8" s="70"/>
      <c r="D8" s="77"/>
      <c r="E8" s="77">
        <f>E7</f>
        <v>0</v>
      </c>
      <c r="F8" s="181"/>
      <c r="G8" s="79">
        <f>G6-G7</f>
        <v>385</v>
      </c>
      <c r="H8" s="79">
        <f t="shared" si="0"/>
        <v>0</v>
      </c>
      <c r="I8" s="66"/>
    </row>
    <row r="9" spans="2:9" ht="20.100000000000001">
      <c r="B9" s="179" t="s">
        <v>100</v>
      </c>
      <c r="C9" s="71">
        <v>4.2</v>
      </c>
      <c r="D9" s="70"/>
      <c r="E9" s="70"/>
      <c r="F9" s="70"/>
      <c r="G9" s="73"/>
      <c r="H9" s="73">
        <f>H5*C9</f>
        <v>0</v>
      </c>
      <c r="I9" s="66"/>
    </row>
    <row r="10" spans="2:9" ht="20.100000000000001">
      <c r="B10" s="179" t="s">
        <v>104</v>
      </c>
      <c r="D10" s="70"/>
      <c r="E10" s="70"/>
      <c r="F10" s="70"/>
      <c r="G10" s="70"/>
      <c r="H10" s="73">
        <f>H8</f>
        <v>0</v>
      </c>
      <c r="I10" s="66"/>
    </row>
    <row r="11" spans="2:9" ht="41.1" thickBot="1">
      <c r="B11" s="182" t="s">
        <v>105</v>
      </c>
      <c r="C11" s="180"/>
      <c r="D11" s="183"/>
      <c r="E11" s="183"/>
      <c r="F11" s="183">
        <f>D3+E6</f>
        <v>0</v>
      </c>
      <c r="G11" s="183"/>
      <c r="H11" s="184">
        <f>H9+H10</f>
        <v>0</v>
      </c>
      <c r="I11" s="66"/>
    </row>
    <row r="12" spans="2:9" ht="20.100000000000001">
      <c r="B12" s="69" t="s">
        <v>106</v>
      </c>
      <c r="C12" s="83">
        <v>0</v>
      </c>
      <c r="D12" s="70">
        <f>D3*C12</f>
        <v>0</v>
      </c>
      <c r="E12" s="70"/>
      <c r="F12" s="70">
        <v>45</v>
      </c>
      <c r="G12" s="70"/>
      <c r="H12" s="73">
        <f>(D12*F12)*C9</f>
        <v>0</v>
      </c>
      <c r="I12" s="66"/>
    </row>
    <row r="13" spans="2:9" ht="20.100000000000001">
      <c r="B13" s="69" t="s">
        <v>107</v>
      </c>
      <c r="C13" s="83">
        <v>0</v>
      </c>
      <c r="D13" s="70">
        <f>D3*C13</f>
        <v>0</v>
      </c>
      <c r="E13" s="70"/>
      <c r="F13" s="70">
        <v>15</v>
      </c>
      <c r="G13" s="70"/>
      <c r="H13" s="73">
        <f>D13*F13*C9</f>
        <v>0</v>
      </c>
      <c r="I13" s="66"/>
    </row>
    <row r="14" spans="2:9" ht="21" thickBot="1">
      <c r="B14" s="67" t="s">
        <v>108</v>
      </c>
      <c r="C14" s="68"/>
      <c r="D14" s="68"/>
      <c r="E14" s="68"/>
      <c r="F14" s="68"/>
      <c r="G14" s="68"/>
      <c r="H14" s="82">
        <f>H11+H12+H13</f>
        <v>0</v>
      </c>
      <c r="I14" s="66"/>
    </row>
    <row r="15" spans="2:9" ht="20.100000000000001">
      <c r="B15" s="84" t="s">
        <v>109</v>
      </c>
      <c r="C15" s="85"/>
      <c r="D15" s="85"/>
      <c r="E15" s="85"/>
      <c r="F15" s="85"/>
      <c r="G15" s="85"/>
      <c r="H15" s="86">
        <f>SUM(H16:H18)</f>
        <v>0</v>
      </c>
      <c r="I15" s="66"/>
    </row>
    <row r="16" spans="2:9" ht="20.100000000000001">
      <c r="B16" s="87" t="s">
        <v>110</v>
      </c>
      <c r="C16" s="70"/>
      <c r="D16" s="70"/>
      <c r="E16" s="70"/>
      <c r="F16" s="70"/>
      <c r="G16" s="70"/>
      <c r="H16" s="88">
        <v>0</v>
      </c>
      <c r="I16" s="66"/>
    </row>
    <row r="17" spans="2:9" ht="20.100000000000001">
      <c r="B17" s="69" t="s">
        <v>111</v>
      </c>
      <c r="C17" s="70"/>
      <c r="D17" s="70"/>
      <c r="E17" s="70"/>
      <c r="F17" s="70"/>
      <c r="G17" s="70"/>
      <c r="H17" s="73">
        <v>0</v>
      </c>
      <c r="I17" s="66"/>
    </row>
    <row r="18" spans="2:9" ht="20.100000000000001">
      <c r="B18" s="89" t="s">
        <v>112</v>
      </c>
      <c r="C18" s="90" t="s">
        <v>113</v>
      </c>
      <c r="D18" s="91"/>
      <c r="E18" s="91"/>
      <c r="F18" s="91"/>
      <c r="G18" s="91"/>
      <c r="H18" s="92">
        <v>0</v>
      </c>
      <c r="I18" s="66"/>
    </row>
    <row r="19" spans="2:9" ht="21" thickBot="1">
      <c r="B19" s="93" t="s">
        <v>114</v>
      </c>
      <c r="C19" s="94"/>
      <c r="D19" s="94"/>
      <c r="E19" s="94"/>
      <c r="F19" s="94"/>
      <c r="G19" s="94"/>
      <c r="H19" s="95">
        <f>H14+H16+H17</f>
        <v>0</v>
      </c>
      <c r="I19" s="66"/>
    </row>
    <row r="20" spans="2:9" ht="21" thickTop="1">
      <c r="B20" s="65" t="s">
        <v>115</v>
      </c>
      <c r="C20" s="70"/>
      <c r="D20" s="70"/>
      <c r="E20" s="70"/>
      <c r="F20" s="70"/>
      <c r="G20" s="70"/>
      <c r="H20" s="96">
        <f>(C21+C27+C33+C39+C45+C52)*(-1)</f>
        <v>-6000</v>
      </c>
      <c r="I20" s="66"/>
    </row>
    <row r="21" spans="2:9" ht="21" thickBot="1">
      <c r="B21" s="97" t="s">
        <v>116</v>
      </c>
      <c r="C21" s="98">
        <f>SUM(C23:C26)</f>
        <v>0</v>
      </c>
      <c r="D21" s="70"/>
      <c r="E21" s="70"/>
      <c r="F21" s="70"/>
      <c r="G21" s="188" t="s">
        <v>117</v>
      </c>
      <c r="H21" s="189">
        <f>H19+H20</f>
        <v>-6000</v>
      </c>
      <c r="I21" s="190"/>
    </row>
    <row r="22" spans="2:9" ht="20.100000000000001">
      <c r="B22" s="101" t="s">
        <v>118</v>
      </c>
      <c r="C22" s="102">
        <v>0</v>
      </c>
      <c r="D22" s="73"/>
      <c r="E22" s="73"/>
      <c r="F22" s="73"/>
      <c r="G22" s="73"/>
      <c r="H22" s="73"/>
      <c r="I22" s="66"/>
    </row>
    <row r="23" spans="2:9" ht="20.100000000000001">
      <c r="B23" s="104" t="s">
        <v>119</v>
      </c>
      <c r="C23" s="103">
        <v>0</v>
      </c>
      <c r="D23" s="73"/>
      <c r="E23" s="73"/>
      <c r="F23" s="73"/>
      <c r="G23" s="88"/>
      <c r="H23" s="191"/>
      <c r="I23" s="185"/>
    </row>
    <row r="24" spans="2:9" ht="20.100000000000001">
      <c r="B24" s="104" t="s">
        <v>120</v>
      </c>
      <c r="C24" s="103">
        <v>0</v>
      </c>
      <c r="D24" s="73"/>
      <c r="E24" s="73"/>
      <c r="F24" s="73"/>
      <c r="G24" s="73"/>
      <c r="H24" s="73"/>
      <c r="I24" s="66"/>
    </row>
    <row r="25" spans="2:9" ht="20.100000000000001">
      <c r="B25" s="104" t="s">
        <v>121</v>
      </c>
      <c r="C25" s="103">
        <v>0</v>
      </c>
      <c r="D25" s="73"/>
      <c r="E25" s="73"/>
      <c r="F25" s="73"/>
      <c r="G25" s="73"/>
      <c r="H25" s="73"/>
      <c r="I25" s="66"/>
    </row>
    <row r="26" spans="2:9" ht="20.100000000000001">
      <c r="B26" s="69" t="s">
        <v>122</v>
      </c>
      <c r="C26" s="108">
        <v>0</v>
      </c>
      <c r="D26" s="73"/>
      <c r="E26" s="73"/>
      <c r="F26" s="73"/>
      <c r="G26" s="73"/>
      <c r="H26" s="73"/>
      <c r="I26" s="66"/>
    </row>
    <row r="27" spans="2:9" ht="21" thickBot="1">
      <c r="B27" s="97" t="s">
        <v>123</v>
      </c>
      <c r="C27" s="98">
        <f>SUM(C29:C32)</f>
        <v>0</v>
      </c>
      <c r="D27" s="73"/>
      <c r="E27" s="73"/>
      <c r="F27" s="73"/>
      <c r="G27" s="73"/>
      <c r="H27" s="73"/>
      <c r="I27" s="66"/>
    </row>
    <row r="28" spans="2:9" ht="20.100000000000001">
      <c r="B28" s="101" t="s">
        <v>124</v>
      </c>
      <c r="C28" s="102">
        <v>0</v>
      </c>
      <c r="D28" s="73"/>
      <c r="E28" s="73"/>
      <c r="F28" s="73"/>
      <c r="G28" s="73"/>
      <c r="H28" s="73"/>
      <c r="I28" s="66"/>
    </row>
    <row r="29" spans="2:9" ht="20.100000000000001">
      <c r="B29" s="104" t="s">
        <v>125</v>
      </c>
      <c r="C29" s="103">
        <v>0</v>
      </c>
      <c r="D29" s="73"/>
      <c r="E29" s="73"/>
      <c r="F29" s="73"/>
      <c r="G29" s="73"/>
      <c r="H29" s="73"/>
      <c r="I29" s="66"/>
    </row>
    <row r="30" spans="2:9" ht="20.100000000000001">
      <c r="B30" s="104" t="s">
        <v>126</v>
      </c>
      <c r="C30" s="103">
        <v>0</v>
      </c>
      <c r="D30" s="73"/>
      <c r="E30" s="73"/>
      <c r="F30" s="73"/>
      <c r="G30" s="73"/>
      <c r="H30" s="73"/>
      <c r="I30" s="66"/>
    </row>
    <row r="31" spans="2:9" ht="20.100000000000001">
      <c r="B31" s="104" t="s">
        <v>127</v>
      </c>
      <c r="C31" s="103">
        <v>0</v>
      </c>
      <c r="D31" s="73"/>
      <c r="E31" s="73"/>
      <c r="F31" s="73"/>
      <c r="G31" s="73"/>
      <c r="H31" s="73"/>
      <c r="I31" s="66"/>
    </row>
    <row r="32" spans="2:9" ht="20.100000000000001">
      <c r="B32" s="69" t="s">
        <v>128</v>
      </c>
      <c r="C32" s="108">
        <v>0</v>
      </c>
      <c r="D32" s="73"/>
      <c r="E32" s="73"/>
      <c r="F32" s="73"/>
      <c r="G32" s="73"/>
      <c r="H32" s="73"/>
      <c r="I32" s="66"/>
    </row>
    <row r="33" spans="2:9" ht="21" thickBot="1">
      <c r="B33" s="97" t="s">
        <v>129</v>
      </c>
      <c r="C33" s="98">
        <f>SUM(C35:C38)</f>
        <v>0</v>
      </c>
      <c r="D33" s="73"/>
      <c r="E33" s="73"/>
      <c r="F33" s="73"/>
      <c r="G33" s="73"/>
      <c r="H33" s="73"/>
      <c r="I33" s="66"/>
    </row>
    <row r="34" spans="2:9" ht="20.100000000000001">
      <c r="B34" s="101" t="s">
        <v>130</v>
      </c>
      <c r="C34" s="102">
        <v>0</v>
      </c>
      <c r="D34" s="73"/>
      <c r="E34" s="73"/>
      <c r="F34" s="73"/>
      <c r="G34" s="73"/>
      <c r="H34" s="73"/>
      <c r="I34" s="66"/>
    </row>
    <row r="35" spans="2:9" ht="20.100000000000001">
      <c r="B35" s="104" t="s">
        <v>131</v>
      </c>
      <c r="C35" s="103">
        <v>0</v>
      </c>
      <c r="D35" s="73"/>
      <c r="E35" s="73"/>
      <c r="F35" s="73"/>
      <c r="G35" s="73"/>
      <c r="H35" s="73"/>
      <c r="I35" s="66"/>
    </row>
    <row r="36" spans="2:9" ht="20.100000000000001">
      <c r="B36" s="104" t="s">
        <v>132</v>
      </c>
      <c r="C36" s="103">
        <f>[1]Ludzie_Wynagrodzenia_Dojazdy!L43</f>
        <v>0</v>
      </c>
      <c r="D36" s="73"/>
      <c r="E36" s="73"/>
      <c r="F36" s="73"/>
      <c r="G36" s="73"/>
      <c r="H36" s="73"/>
      <c r="I36" s="66"/>
    </row>
    <row r="37" spans="2:9" ht="20.100000000000001">
      <c r="B37" s="104" t="s">
        <v>133</v>
      </c>
      <c r="C37" s="103">
        <v>0</v>
      </c>
      <c r="D37" s="73"/>
      <c r="E37" s="73"/>
      <c r="F37" s="73"/>
      <c r="G37" s="73"/>
      <c r="H37" s="73"/>
      <c r="I37" s="66"/>
    </row>
    <row r="38" spans="2:9" ht="20.100000000000001">
      <c r="B38" s="69" t="s">
        <v>134</v>
      </c>
      <c r="C38" s="108">
        <v>0</v>
      </c>
      <c r="D38" s="73"/>
      <c r="E38" s="73"/>
      <c r="F38" s="73"/>
      <c r="G38" s="73"/>
      <c r="H38" s="73"/>
      <c r="I38" s="66"/>
    </row>
    <row r="39" spans="2:9" ht="21" thickBot="1">
      <c r="B39" s="97" t="s">
        <v>135</v>
      </c>
      <c r="C39" s="98">
        <f>SUM(C41:C44)</f>
        <v>0</v>
      </c>
      <c r="D39" s="73"/>
      <c r="E39" s="73"/>
      <c r="F39" s="73"/>
      <c r="G39" s="73"/>
      <c r="H39" s="73"/>
      <c r="I39" s="66"/>
    </row>
    <row r="40" spans="2:9" ht="20.100000000000001">
      <c r="B40" s="101" t="s">
        <v>136</v>
      </c>
      <c r="C40" s="102">
        <v>0</v>
      </c>
      <c r="D40" s="73"/>
      <c r="E40" s="73"/>
      <c r="F40" s="73"/>
      <c r="G40" s="73"/>
      <c r="H40" s="73"/>
      <c r="I40" s="66"/>
    </row>
    <row r="41" spans="2:9" ht="20.100000000000001">
      <c r="B41" s="104" t="s">
        <v>137</v>
      </c>
      <c r="C41" s="103">
        <v>0</v>
      </c>
      <c r="D41" s="73"/>
      <c r="E41" s="73"/>
      <c r="F41" s="73"/>
      <c r="G41" s="73"/>
      <c r="H41" s="73"/>
      <c r="I41" s="66"/>
    </row>
    <row r="42" spans="2:9" ht="20.100000000000001">
      <c r="B42" s="104" t="s">
        <v>138</v>
      </c>
      <c r="C42" s="103">
        <v>0</v>
      </c>
      <c r="D42" s="73"/>
      <c r="E42" s="73"/>
      <c r="F42" s="73"/>
      <c r="G42" s="73"/>
      <c r="H42" s="73"/>
      <c r="I42" s="66"/>
    </row>
    <row r="43" spans="2:9" ht="20.100000000000001">
      <c r="B43" s="104" t="s">
        <v>139</v>
      </c>
      <c r="C43" s="103">
        <v>0</v>
      </c>
      <c r="D43" s="73"/>
      <c r="E43" s="73"/>
      <c r="F43" s="73"/>
      <c r="G43" s="73"/>
      <c r="H43" s="73"/>
      <c r="I43" s="66"/>
    </row>
    <row r="44" spans="2:9" ht="20.100000000000001">
      <c r="B44" s="69" t="s">
        <v>140</v>
      </c>
      <c r="C44" s="108">
        <v>0</v>
      </c>
      <c r="D44" s="73"/>
      <c r="E44" s="73"/>
      <c r="F44" s="73"/>
      <c r="G44" s="73"/>
      <c r="H44" s="73"/>
      <c r="I44" s="66"/>
    </row>
    <row r="45" spans="2:9" ht="21" thickBot="1">
      <c r="B45" s="97" t="s">
        <v>141</v>
      </c>
      <c r="C45" s="98">
        <f>SUM(C47:C51)</f>
        <v>0</v>
      </c>
      <c r="D45" s="73"/>
      <c r="E45" s="73"/>
      <c r="F45" s="73"/>
      <c r="G45" s="73"/>
      <c r="H45" s="73"/>
      <c r="I45" s="66"/>
    </row>
    <row r="46" spans="2:9" ht="20.100000000000001">
      <c r="B46" s="87" t="s">
        <v>142</v>
      </c>
      <c r="C46" s="88">
        <v>0</v>
      </c>
      <c r="D46" s="73"/>
      <c r="E46" s="73"/>
      <c r="F46" s="73"/>
      <c r="G46" s="73"/>
      <c r="H46" s="73"/>
      <c r="I46" s="66"/>
    </row>
    <row r="47" spans="2:9" ht="20.100000000000001">
      <c r="B47" s="104" t="s">
        <v>143</v>
      </c>
      <c r="C47" s="103">
        <v>0</v>
      </c>
      <c r="D47" s="73"/>
      <c r="E47" s="73"/>
      <c r="F47" s="73"/>
      <c r="G47" s="73"/>
      <c r="H47" s="73"/>
      <c r="I47" s="66"/>
    </row>
    <row r="48" spans="2:9" ht="20.100000000000001">
      <c r="B48" s="69" t="s">
        <v>144</v>
      </c>
      <c r="C48" s="73">
        <v>0</v>
      </c>
      <c r="D48" s="73"/>
      <c r="E48" s="73"/>
      <c r="F48" s="73"/>
      <c r="G48" s="73"/>
      <c r="H48" s="73"/>
      <c r="I48" s="66"/>
    </row>
    <row r="49" spans="2:9" ht="20.100000000000001">
      <c r="B49" s="104" t="s">
        <v>145</v>
      </c>
      <c r="C49" s="103">
        <v>0</v>
      </c>
      <c r="D49" s="73"/>
      <c r="E49" s="73"/>
      <c r="F49" s="73"/>
      <c r="G49" s="73"/>
      <c r="H49" s="73"/>
      <c r="I49" s="109"/>
    </row>
    <row r="50" spans="2:9" ht="20.100000000000001">
      <c r="B50" s="104" t="s">
        <v>146</v>
      </c>
      <c r="C50" s="103">
        <v>0</v>
      </c>
      <c r="D50" s="110"/>
      <c r="E50" s="110"/>
      <c r="F50" s="110"/>
      <c r="G50" s="73"/>
      <c r="H50" s="73"/>
      <c r="I50" s="66"/>
    </row>
    <row r="51" spans="2:9" ht="41.1" thickBot="1">
      <c r="B51" s="104" t="s">
        <v>147</v>
      </c>
      <c r="C51" s="103">
        <v>0</v>
      </c>
      <c r="D51" s="113"/>
      <c r="E51" s="114"/>
      <c r="F51" s="115" t="s">
        <v>148</v>
      </c>
      <c r="G51" s="115" t="s">
        <v>149</v>
      </c>
      <c r="H51" s="115" t="s">
        <v>150</v>
      </c>
      <c r="I51" s="186"/>
    </row>
    <row r="52" spans="2:9" ht="21.95" thickTop="1" thickBot="1">
      <c r="B52" s="97" t="s">
        <v>151</v>
      </c>
      <c r="C52" s="98">
        <f>SUM(C53:C59)</f>
        <v>6000</v>
      </c>
      <c r="D52" s="120" t="s">
        <v>152</v>
      </c>
      <c r="E52" s="121">
        <f>D3</f>
        <v>0</v>
      </c>
      <c r="F52" s="122">
        <v>0</v>
      </c>
      <c r="G52" s="122">
        <v>0</v>
      </c>
      <c r="H52" s="122">
        <v>0</v>
      </c>
      <c r="I52" s="186"/>
    </row>
    <row r="53" spans="2:9" ht="20.100000000000001">
      <c r="B53" s="104" t="s">
        <v>153</v>
      </c>
      <c r="C53" s="127">
        <v>0</v>
      </c>
      <c r="D53" s="120" t="s">
        <v>154</v>
      </c>
      <c r="E53" s="121">
        <f>E6</f>
        <v>0</v>
      </c>
      <c r="F53" s="122">
        <v>0</v>
      </c>
      <c r="G53" s="122">
        <v>0</v>
      </c>
      <c r="H53" s="122">
        <v>0</v>
      </c>
      <c r="I53" s="186"/>
    </row>
    <row r="54" spans="2:9" ht="20.100000000000001">
      <c r="B54" s="104" t="s">
        <v>155</v>
      </c>
      <c r="C54" s="127">
        <v>0</v>
      </c>
      <c r="D54" s="128" t="s">
        <v>156</v>
      </c>
      <c r="E54" s="121">
        <f>D12</f>
        <v>0</v>
      </c>
      <c r="F54" s="122">
        <v>0</v>
      </c>
      <c r="G54" s="122">
        <v>0</v>
      </c>
      <c r="H54" s="122">
        <v>0</v>
      </c>
      <c r="I54" s="186"/>
    </row>
    <row r="55" spans="2:9" ht="20.100000000000001">
      <c r="B55" s="104" t="s">
        <v>157</v>
      </c>
      <c r="C55" s="127">
        <v>0</v>
      </c>
      <c r="D55" s="120" t="s">
        <v>158</v>
      </c>
      <c r="E55" s="121">
        <f>C22</f>
        <v>0</v>
      </c>
      <c r="F55" s="121">
        <f>C23</f>
        <v>0</v>
      </c>
      <c r="G55" s="121">
        <f>C24</f>
        <v>0</v>
      </c>
      <c r="H55" s="122">
        <f>C25</f>
        <v>0</v>
      </c>
      <c r="I55" s="186"/>
    </row>
    <row r="56" spans="2:9" ht="20.100000000000001">
      <c r="B56" s="69" t="s">
        <v>183</v>
      </c>
      <c r="C56" s="130">
        <v>3000</v>
      </c>
      <c r="D56" s="120"/>
      <c r="E56" s="121"/>
      <c r="F56" s="121"/>
      <c r="G56" s="121"/>
      <c r="H56" s="122"/>
      <c r="I56" s="186"/>
    </row>
    <row r="57" spans="2:9" ht="20.100000000000001">
      <c r="B57" s="104" t="s">
        <v>160</v>
      </c>
      <c r="C57" s="127">
        <v>3000</v>
      </c>
      <c r="D57" s="120" t="s">
        <v>161</v>
      </c>
      <c r="E57" s="121">
        <f>C28+C34</f>
        <v>0</v>
      </c>
      <c r="F57" s="121">
        <f>C29+C35</f>
        <v>0</v>
      </c>
      <c r="G57" s="121">
        <f>C30+C36</f>
        <v>0</v>
      </c>
      <c r="H57" s="122">
        <f>C31+C37</f>
        <v>0</v>
      </c>
      <c r="I57" s="186"/>
    </row>
    <row r="58" spans="2:9" ht="20.100000000000001">
      <c r="B58" s="69" t="s">
        <v>162</v>
      </c>
      <c r="C58" s="131">
        <v>0</v>
      </c>
      <c r="D58" s="120" t="s">
        <v>163</v>
      </c>
      <c r="E58" s="121">
        <f>C40</f>
        <v>0</v>
      </c>
      <c r="F58" s="121">
        <f>C41</f>
        <v>0</v>
      </c>
      <c r="G58" s="121">
        <f>C42</f>
        <v>0</v>
      </c>
      <c r="H58" s="122">
        <f>C43</f>
        <v>0</v>
      </c>
      <c r="I58" s="186"/>
    </row>
    <row r="59" spans="2:9" ht="20.100000000000001">
      <c r="B59" s="104" t="s">
        <v>164</v>
      </c>
      <c r="C59" s="127">
        <v>0</v>
      </c>
      <c r="D59" s="120" t="s">
        <v>165</v>
      </c>
      <c r="E59" s="132">
        <f>SUM(E52:E58)</f>
        <v>0</v>
      </c>
      <c r="F59" s="132">
        <f>SUM(F52:F58)</f>
        <v>0</v>
      </c>
      <c r="G59" s="132">
        <f>SUM(G52:G58)</f>
        <v>0</v>
      </c>
      <c r="H59" s="132">
        <f>SUM(H52:H58)</f>
        <v>0</v>
      </c>
      <c r="I59" s="186"/>
    </row>
    <row r="60" spans="2:9" ht="21" thickBot="1">
      <c r="B60" s="60" t="s">
        <v>166</v>
      </c>
      <c r="C60" s="61">
        <f>C21+C27+C33+C39+C45+C52</f>
        <v>6000</v>
      </c>
      <c r="D60" s="62"/>
      <c r="E60" s="63"/>
      <c r="F60" s="63"/>
      <c r="G60" s="64"/>
      <c r="H60" s="133"/>
      <c r="I60" s="186"/>
    </row>
    <row r="61" spans="2:9" ht="15.95" thickTop="1"/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83F9-7FE6-1E42-A0A4-A08026205030}">
  <dimension ref="B1:I61"/>
  <sheetViews>
    <sheetView topLeftCell="A11" workbookViewId="0">
      <selection activeCell="C25" sqref="C25"/>
    </sheetView>
  </sheetViews>
  <sheetFormatPr defaultColWidth="11.42578125" defaultRowHeight="15"/>
  <cols>
    <col min="2" max="2" width="44.85546875" customWidth="1"/>
    <col min="3" max="4" width="20.85546875" customWidth="1"/>
    <col min="5" max="5" width="20.42578125" customWidth="1"/>
    <col min="6" max="6" width="19.42578125" customWidth="1"/>
    <col min="7" max="7" width="17.42578125" customWidth="1"/>
    <col min="8" max="8" width="22.28515625" customWidth="1"/>
    <col min="9" max="9" width="11.7109375" bestFit="1" customWidth="1"/>
  </cols>
  <sheetData>
    <row r="1" spans="2:9" ht="39.950000000000003">
      <c r="B1" s="65"/>
      <c r="C1" s="65" t="s">
        <v>92</v>
      </c>
      <c r="D1" s="65" t="s">
        <v>93</v>
      </c>
      <c r="E1" s="65" t="s">
        <v>94</v>
      </c>
      <c r="F1" s="65" t="s">
        <v>95</v>
      </c>
      <c r="G1" s="65" t="s">
        <v>96</v>
      </c>
      <c r="H1" s="65" t="s">
        <v>97</v>
      </c>
      <c r="I1" s="66"/>
    </row>
    <row r="2" spans="2:9" ht="21" thickBot="1">
      <c r="B2" s="67" t="s">
        <v>85</v>
      </c>
      <c r="C2" s="68"/>
      <c r="D2" s="68"/>
      <c r="E2" s="68"/>
      <c r="F2" s="68"/>
      <c r="G2" s="68"/>
      <c r="H2" s="68"/>
      <c r="I2" s="66"/>
    </row>
    <row r="3" spans="2:9" ht="20.100000000000001">
      <c r="B3" s="69" t="s">
        <v>98</v>
      </c>
      <c r="C3" s="70"/>
      <c r="D3" s="71">
        <v>0</v>
      </c>
      <c r="E3" s="70"/>
      <c r="F3" s="72">
        <v>100</v>
      </c>
      <c r="G3" s="70"/>
      <c r="H3" s="73">
        <f>D3*F3</f>
        <v>0</v>
      </c>
      <c r="I3" s="66"/>
    </row>
    <row r="4" spans="2:9" ht="20.100000000000001">
      <c r="B4" s="69" t="s">
        <v>99</v>
      </c>
      <c r="C4" s="74">
        <v>0</v>
      </c>
      <c r="D4" s="70">
        <f>D3</f>
        <v>0</v>
      </c>
      <c r="E4" s="70"/>
      <c r="F4" s="75">
        <f>F3*C4</f>
        <v>0</v>
      </c>
      <c r="G4" s="70"/>
      <c r="H4" s="73">
        <f>D4*F4</f>
        <v>0</v>
      </c>
      <c r="I4" s="66"/>
    </row>
    <row r="5" spans="2:9" ht="20.100000000000001">
      <c r="B5" s="76" t="s">
        <v>100</v>
      </c>
      <c r="C5" s="77"/>
      <c r="D5" s="77">
        <f>D4</f>
        <v>0</v>
      </c>
      <c r="E5" s="77"/>
      <c r="F5" s="78">
        <f>F3-F4</f>
        <v>100</v>
      </c>
      <c r="G5" s="77"/>
      <c r="H5" s="79">
        <f>D5*F5</f>
        <v>0</v>
      </c>
      <c r="I5" s="66"/>
    </row>
    <row r="6" spans="2:9" ht="20.100000000000001">
      <c r="B6" s="69" t="s">
        <v>101</v>
      </c>
      <c r="C6" s="69"/>
      <c r="D6" s="70"/>
      <c r="E6" s="71">
        <v>25</v>
      </c>
      <c r="F6" s="70"/>
      <c r="G6" s="192">
        <v>300</v>
      </c>
      <c r="H6" s="73">
        <f>E6*G6</f>
        <v>7500</v>
      </c>
      <c r="I6" s="66"/>
    </row>
    <row r="7" spans="2:9" ht="20.100000000000001">
      <c r="B7" s="69" t="s">
        <v>102</v>
      </c>
      <c r="C7" s="74">
        <v>0</v>
      </c>
      <c r="D7" s="70"/>
      <c r="E7" s="70">
        <f>E6</f>
        <v>25</v>
      </c>
      <c r="F7" s="70"/>
      <c r="G7" s="73">
        <f>G6*C7</f>
        <v>0</v>
      </c>
      <c r="H7" s="73">
        <f t="shared" ref="H7:H8" si="0">E7*G7</f>
        <v>0</v>
      </c>
      <c r="I7" s="66"/>
    </row>
    <row r="8" spans="2:9" ht="20.100000000000001">
      <c r="B8" s="76" t="s">
        <v>103</v>
      </c>
      <c r="C8" s="181"/>
      <c r="D8" s="77"/>
      <c r="E8" s="77">
        <f>E7</f>
        <v>25</v>
      </c>
      <c r="F8" s="181"/>
      <c r="G8" s="79">
        <f>G6-G7</f>
        <v>300</v>
      </c>
      <c r="H8" s="79">
        <f t="shared" si="0"/>
        <v>7500</v>
      </c>
      <c r="I8" s="66"/>
    </row>
    <row r="9" spans="2:9" ht="20.100000000000001">
      <c r="B9" s="179" t="s">
        <v>100</v>
      </c>
      <c r="C9" s="71">
        <v>4.2</v>
      </c>
      <c r="D9" s="70"/>
      <c r="E9" s="70"/>
      <c r="F9" s="70"/>
      <c r="G9" s="73"/>
      <c r="H9" s="73">
        <f>H5*C9</f>
        <v>0</v>
      </c>
      <c r="I9" s="66"/>
    </row>
    <row r="10" spans="2:9" ht="20.100000000000001">
      <c r="B10" s="179" t="s">
        <v>104</v>
      </c>
      <c r="D10" s="70"/>
      <c r="E10" s="70"/>
      <c r="F10" s="70"/>
      <c r="G10" s="70"/>
      <c r="H10" s="73">
        <f>H8</f>
        <v>7500</v>
      </c>
      <c r="I10" s="66"/>
    </row>
    <row r="11" spans="2:9" ht="41.1" thickBot="1">
      <c r="B11" s="182" t="s">
        <v>105</v>
      </c>
      <c r="C11" s="180"/>
      <c r="D11" s="183"/>
      <c r="E11" s="183"/>
      <c r="F11" s="183">
        <f>D3+E6</f>
        <v>25</v>
      </c>
      <c r="G11" s="183"/>
      <c r="H11" s="184">
        <f>H9+H10</f>
        <v>7500</v>
      </c>
      <c r="I11" s="66"/>
    </row>
    <row r="12" spans="2:9" ht="20.100000000000001">
      <c r="B12" s="69" t="s">
        <v>106</v>
      </c>
      <c r="C12" s="83">
        <v>0</v>
      </c>
      <c r="D12" s="70">
        <f>D3*C12</f>
        <v>0</v>
      </c>
      <c r="E12" s="70"/>
      <c r="F12" s="70">
        <v>45</v>
      </c>
      <c r="G12" s="70"/>
      <c r="H12" s="73">
        <f>(D12*F12)*C9</f>
        <v>0</v>
      </c>
      <c r="I12" s="66"/>
    </row>
    <row r="13" spans="2:9" ht="20.100000000000001">
      <c r="B13" s="69" t="s">
        <v>107</v>
      </c>
      <c r="C13" s="83">
        <v>0</v>
      </c>
      <c r="D13" s="70">
        <f>D3*C13</f>
        <v>0</v>
      </c>
      <c r="E13" s="70"/>
      <c r="F13" s="70">
        <v>15</v>
      </c>
      <c r="G13" s="70"/>
      <c r="H13" s="73">
        <f>D13*F13*C9</f>
        <v>0</v>
      </c>
      <c r="I13" s="66"/>
    </row>
    <row r="14" spans="2:9" ht="21" thickBot="1">
      <c r="B14" s="67" t="s">
        <v>108</v>
      </c>
      <c r="C14" s="68"/>
      <c r="D14" s="68"/>
      <c r="E14" s="68"/>
      <c r="F14" s="68"/>
      <c r="G14" s="68"/>
      <c r="H14" s="82">
        <f>H11+H12+H13</f>
        <v>7500</v>
      </c>
      <c r="I14" s="66"/>
    </row>
    <row r="15" spans="2:9" ht="20.100000000000001">
      <c r="B15" s="84" t="s">
        <v>109</v>
      </c>
      <c r="C15" s="85"/>
      <c r="D15" s="85"/>
      <c r="E15" s="85"/>
      <c r="F15" s="85"/>
      <c r="G15" s="85"/>
      <c r="H15" s="86">
        <f>SUM(H16:H18)</f>
        <v>0</v>
      </c>
      <c r="I15" s="66"/>
    </row>
    <row r="16" spans="2:9" ht="20.100000000000001">
      <c r="B16" s="87" t="s">
        <v>110</v>
      </c>
      <c r="C16" s="70"/>
      <c r="D16" s="70"/>
      <c r="E16" s="70"/>
      <c r="F16" s="70"/>
      <c r="G16" s="70"/>
      <c r="H16" s="88">
        <v>0</v>
      </c>
      <c r="I16" s="66"/>
    </row>
    <row r="17" spans="2:9" ht="20.100000000000001">
      <c r="B17" s="69" t="s">
        <v>111</v>
      </c>
      <c r="C17" s="70"/>
      <c r="D17" s="70"/>
      <c r="E17" s="70"/>
      <c r="F17" s="70"/>
      <c r="G17" s="70"/>
      <c r="H17" s="73">
        <v>0</v>
      </c>
      <c r="I17" s="66"/>
    </row>
    <row r="18" spans="2:9" ht="20.100000000000001">
      <c r="B18" s="89" t="s">
        <v>112</v>
      </c>
      <c r="C18" s="90" t="s">
        <v>113</v>
      </c>
      <c r="D18" s="91"/>
      <c r="E18" s="91"/>
      <c r="F18" s="91"/>
      <c r="G18" s="91"/>
      <c r="H18" s="92">
        <v>0</v>
      </c>
      <c r="I18" s="66"/>
    </row>
    <row r="19" spans="2:9" ht="21" thickBot="1">
      <c r="B19" s="93" t="s">
        <v>114</v>
      </c>
      <c r="C19" s="94"/>
      <c r="D19" s="94"/>
      <c r="E19" s="94"/>
      <c r="F19" s="94"/>
      <c r="G19" s="94"/>
      <c r="H19" s="95">
        <f>H14+H16+H17</f>
        <v>7500</v>
      </c>
      <c r="I19" s="66"/>
    </row>
    <row r="20" spans="2:9" ht="21" thickTop="1">
      <c r="B20" s="65" t="s">
        <v>115</v>
      </c>
      <c r="C20" s="70"/>
      <c r="D20" s="70"/>
      <c r="E20" s="70"/>
      <c r="F20" s="70"/>
      <c r="G20" s="70"/>
      <c r="H20" s="96">
        <f>(C21+C27+C33+C39+C45+C52)*(-1)</f>
        <v>-18202</v>
      </c>
      <c r="I20" s="66"/>
    </row>
    <row r="21" spans="2:9" ht="21" thickBot="1">
      <c r="B21" s="97" t="s">
        <v>116</v>
      </c>
      <c r="C21" s="98">
        <f>SUM(C23:C26)</f>
        <v>12000</v>
      </c>
      <c r="D21" s="70"/>
      <c r="E21" s="70"/>
      <c r="F21" s="70"/>
      <c r="G21" s="188" t="s">
        <v>117</v>
      </c>
      <c r="H21" s="189">
        <f>H19+H20</f>
        <v>-10702</v>
      </c>
      <c r="I21" s="190"/>
    </row>
    <row r="22" spans="2:9" ht="20.100000000000001">
      <c r="B22" s="101" t="s">
        <v>118</v>
      </c>
      <c r="C22" s="102">
        <v>6</v>
      </c>
      <c r="D22" s="73"/>
      <c r="E22" s="73"/>
      <c r="F22" s="73"/>
      <c r="G22" s="73"/>
      <c r="H22" s="73"/>
      <c r="I22" s="66"/>
    </row>
    <row r="23" spans="2:9" ht="20.100000000000001">
      <c r="B23" s="104" t="s">
        <v>119</v>
      </c>
      <c r="C23" s="103">
        <v>5400</v>
      </c>
      <c r="D23" s="73"/>
      <c r="E23" s="73"/>
      <c r="F23" s="73"/>
      <c r="G23" s="88"/>
      <c r="H23" s="191"/>
      <c r="I23" s="185"/>
    </row>
    <row r="24" spans="2:9" ht="20.100000000000001">
      <c r="B24" s="104" t="s">
        <v>120</v>
      </c>
      <c r="C24" s="103">
        <v>3000</v>
      </c>
      <c r="D24" s="73"/>
      <c r="E24" s="73"/>
      <c r="F24" s="73"/>
      <c r="G24" s="73"/>
      <c r="H24" s="73"/>
      <c r="I24" s="66"/>
    </row>
    <row r="25" spans="2:9" ht="20.100000000000001">
      <c r="B25" s="104" t="s">
        <v>121</v>
      </c>
      <c r="C25" s="103">
        <v>3600</v>
      </c>
      <c r="D25" s="73"/>
      <c r="E25" s="73"/>
      <c r="F25" s="73"/>
      <c r="G25" s="73"/>
      <c r="H25" s="73"/>
      <c r="I25" s="66"/>
    </row>
    <row r="26" spans="2:9" ht="20.100000000000001">
      <c r="B26" s="69" t="s">
        <v>122</v>
      </c>
      <c r="C26" s="108">
        <v>0</v>
      </c>
      <c r="D26" s="73"/>
      <c r="E26" s="73"/>
      <c r="F26" s="73"/>
      <c r="G26" s="73"/>
      <c r="H26" s="73"/>
      <c r="I26" s="66"/>
    </row>
    <row r="27" spans="2:9" ht="21" thickBot="1">
      <c r="B27" s="97" t="s">
        <v>123</v>
      </c>
      <c r="C27" s="98">
        <f>SUM(C29:C32)</f>
        <v>0</v>
      </c>
      <c r="D27" s="73"/>
      <c r="E27" s="73"/>
      <c r="F27" s="73"/>
      <c r="G27" s="73"/>
      <c r="H27" s="73"/>
      <c r="I27" s="66"/>
    </row>
    <row r="28" spans="2:9" ht="20.100000000000001">
      <c r="B28" s="101" t="s">
        <v>124</v>
      </c>
      <c r="C28" s="102">
        <v>0</v>
      </c>
      <c r="D28" s="73"/>
      <c r="E28" s="73"/>
      <c r="F28" s="73"/>
      <c r="G28" s="73"/>
      <c r="H28" s="73"/>
      <c r="I28" s="66"/>
    </row>
    <row r="29" spans="2:9" ht="20.100000000000001">
      <c r="B29" s="104" t="s">
        <v>125</v>
      </c>
      <c r="C29" s="103">
        <v>0</v>
      </c>
      <c r="D29" s="73"/>
      <c r="E29" s="73"/>
      <c r="F29" s="73"/>
      <c r="G29" s="73"/>
      <c r="H29" s="73"/>
      <c r="I29" s="66"/>
    </row>
    <row r="30" spans="2:9" ht="20.100000000000001">
      <c r="B30" s="104" t="s">
        <v>126</v>
      </c>
      <c r="C30" s="103">
        <v>0</v>
      </c>
      <c r="D30" s="73"/>
      <c r="E30" s="73"/>
      <c r="F30" s="73"/>
      <c r="G30" s="73"/>
      <c r="H30" s="73"/>
      <c r="I30" s="66"/>
    </row>
    <row r="31" spans="2:9" ht="20.100000000000001">
      <c r="B31" s="104" t="s">
        <v>127</v>
      </c>
      <c r="C31" s="103">
        <v>0</v>
      </c>
      <c r="D31" s="73"/>
      <c r="E31" s="73"/>
      <c r="F31" s="73"/>
      <c r="G31" s="73"/>
      <c r="H31" s="73"/>
      <c r="I31" s="66"/>
    </row>
    <row r="32" spans="2:9" ht="20.100000000000001">
      <c r="B32" s="69" t="s">
        <v>128</v>
      </c>
      <c r="C32" s="108">
        <v>0</v>
      </c>
      <c r="D32" s="73"/>
      <c r="E32" s="73"/>
      <c r="F32" s="73"/>
      <c r="G32" s="73"/>
      <c r="H32" s="73"/>
      <c r="I32" s="66"/>
    </row>
    <row r="33" spans="2:9" ht="21" thickBot="1">
      <c r="B33" s="97" t="s">
        <v>129</v>
      </c>
      <c r="C33" s="98">
        <f>SUM(C35:C38)</f>
        <v>0</v>
      </c>
      <c r="D33" s="73"/>
      <c r="E33" s="73"/>
      <c r="F33" s="73"/>
      <c r="G33" s="73"/>
      <c r="H33" s="73"/>
      <c r="I33" s="66"/>
    </row>
    <row r="34" spans="2:9" ht="20.100000000000001">
      <c r="B34" s="101" t="s">
        <v>130</v>
      </c>
      <c r="C34" s="102">
        <v>0</v>
      </c>
      <c r="D34" s="73"/>
      <c r="E34" s="73"/>
      <c r="F34" s="73"/>
      <c r="G34" s="73"/>
      <c r="H34" s="73"/>
      <c r="I34" s="66"/>
    </row>
    <row r="35" spans="2:9" ht="20.100000000000001">
      <c r="B35" s="104" t="s">
        <v>131</v>
      </c>
      <c r="C35" s="103">
        <v>0</v>
      </c>
      <c r="D35" s="73"/>
      <c r="E35" s="73"/>
      <c r="F35" s="73"/>
      <c r="G35" s="73"/>
      <c r="H35" s="73"/>
      <c r="I35" s="66"/>
    </row>
    <row r="36" spans="2:9" ht="20.100000000000001">
      <c r="B36" s="104" t="s">
        <v>132</v>
      </c>
      <c r="C36" s="103">
        <f>[1]Ludzie_Wynagrodzenia_Dojazdy!L43</f>
        <v>0</v>
      </c>
      <c r="D36" s="73"/>
      <c r="E36" s="73"/>
      <c r="F36" s="73"/>
      <c r="G36" s="73"/>
      <c r="H36" s="73"/>
      <c r="I36" s="66"/>
    </row>
    <row r="37" spans="2:9" ht="20.100000000000001">
      <c r="B37" s="104" t="s">
        <v>133</v>
      </c>
      <c r="C37" s="103">
        <v>0</v>
      </c>
      <c r="D37" s="73"/>
      <c r="E37" s="73"/>
      <c r="F37" s="73"/>
      <c r="G37" s="73"/>
      <c r="H37" s="73"/>
      <c r="I37" s="66"/>
    </row>
    <row r="38" spans="2:9" ht="20.100000000000001">
      <c r="B38" s="69" t="s">
        <v>134</v>
      </c>
      <c r="C38" s="108">
        <v>0</v>
      </c>
      <c r="D38" s="73"/>
      <c r="E38" s="73"/>
      <c r="F38" s="73"/>
      <c r="G38" s="73"/>
      <c r="H38" s="73"/>
      <c r="I38" s="66"/>
    </row>
    <row r="39" spans="2:9" ht="21" thickBot="1">
      <c r="B39" s="97" t="s">
        <v>135</v>
      </c>
      <c r="C39" s="98">
        <f>SUM(C41:C44)</f>
        <v>0</v>
      </c>
      <c r="D39" s="73"/>
      <c r="E39" s="73"/>
      <c r="F39" s="73"/>
      <c r="G39" s="73"/>
      <c r="H39" s="73"/>
      <c r="I39" s="66"/>
    </row>
    <row r="40" spans="2:9" ht="20.100000000000001">
      <c r="B40" s="101" t="s">
        <v>136</v>
      </c>
      <c r="C40" s="102">
        <v>0</v>
      </c>
      <c r="D40" s="73"/>
      <c r="E40" s="73"/>
      <c r="F40" s="73"/>
      <c r="G40" s="73"/>
      <c r="H40" s="73"/>
      <c r="I40" s="66"/>
    </row>
    <row r="41" spans="2:9" ht="20.100000000000001">
      <c r="B41" s="104" t="s">
        <v>137</v>
      </c>
      <c r="C41" s="103">
        <v>0</v>
      </c>
      <c r="D41" s="73"/>
      <c r="E41" s="73"/>
      <c r="F41" s="73"/>
      <c r="G41" s="73"/>
      <c r="H41" s="73"/>
      <c r="I41" s="66"/>
    </row>
    <row r="42" spans="2:9" ht="20.100000000000001">
      <c r="B42" s="104" t="s">
        <v>138</v>
      </c>
      <c r="C42" s="103">
        <v>0</v>
      </c>
      <c r="D42" s="73"/>
      <c r="E42" s="73"/>
      <c r="F42" s="73"/>
      <c r="G42" s="73"/>
      <c r="H42" s="73"/>
      <c r="I42" s="66"/>
    </row>
    <row r="43" spans="2:9" ht="20.100000000000001">
      <c r="B43" s="104" t="s">
        <v>139</v>
      </c>
      <c r="C43" s="103">
        <v>0</v>
      </c>
      <c r="D43" s="73"/>
      <c r="E43" s="73"/>
      <c r="F43" s="73"/>
      <c r="G43" s="73"/>
      <c r="H43" s="73"/>
      <c r="I43" s="66"/>
    </row>
    <row r="44" spans="2:9" ht="20.100000000000001">
      <c r="B44" s="69" t="s">
        <v>140</v>
      </c>
      <c r="C44" s="108">
        <v>0</v>
      </c>
      <c r="D44" s="73"/>
      <c r="E44" s="73"/>
      <c r="F44" s="73"/>
      <c r="G44" s="73"/>
      <c r="H44" s="73"/>
      <c r="I44" s="66"/>
    </row>
    <row r="45" spans="2:9" ht="21" thickBot="1">
      <c r="B45" s="97" t="s">
        <v>141</v>
      </c>
      <c r="C45" s="98">
        <f>SUM(C47:C51)</f>
        <v>2</v>
      </c>
      <c r="D45" s="73"/>
      <c r="E45" s="73"/>
      <c r="F45" s="73"/>
      <c r="G45" s="73"/>
      <c r="H45" s="73"/>
      <c r="I45" s="66"/>
    </row>
    <row r="46" spans="2:9" ht="20.100000000000001">
      <c r="B46" s="87" t="s">
        <v>142</v>
      </c>
      <c r="C46" s="88">
        <v>0</v>
      </c>
      <c r="D46" s="73"/>
      <c r="E46" s="73"/>
      <c r="F46" s="73"/>
      <c r="G46" s="73"/>
      <c r="H46" s="73"/>
      <c r="I46" s="66"/>
    </row>
    <row r="47" spans="2:9" ht="20.100000000000001">
      <c r="B47" s="104" t="s">
        <v>143</v>
      </c>
      <c r="C47" s="103">
        <v>0</v>
      </c>
      <c r="D47" s="73"/>
      <c r="E47" s="73"/>
      <c r="F47" s="73"/>
      <c r="G47" s="73"/>
      <c r="H47" s="73"/>
      <c r="I47" s="66"/>
    </row>
    <row r="48" spans="2:9" ht="20.100000000000001">
      <c r="B48" s="69" t="s">
        <v>144</v>
      </c>
      <c r="C48" s="73">
        <v>0</v>
      </c>
      <c r="D48" s="73"/>
      <c r="E48" s="73"/>
      <c r="F48" s="73"/>
      <c r="G48" s="73"/>
      <c r="H48" s="73"/>
      <c r="I48" s="66"/>
    </row>
    <row r="49" spans="2:9" ht="20.100000000000001">
      <c r="B49" s="104" t="s">
        <v>145</v>
      </c>
      <c r="C49" s="103">
        <v>0</v>
      </c>
      <c r="D49" s="73"/>
      <c r="E49" s="73"/>
      <c r="F49" s="73"/>
      <c r="G49" s="73"/>
      <c r="H49" s="73"/>
      <c r="I49" s="109"/>
    </row>
    <row r="50" spans="2:9" ht="20.100000000000001">
      <c r="B50" s="104" t="s">
        <v>146</v>
      </c>
      <c r="C50" s="103">
        <v>0</v>
      </c>
      <c r="D50" s="110"/>
      <c r="E50" s="110"/>
      <c r="F50" s="110"/>
      <c r="G50" s="73"/>
      <c r="H50" s="73"/>
      <c r="I50" s="66"/>
    </row>
    <row r="51" spans="2:9" ht="29.1" customHeight="1" thickBot="1">
      <c r="B51" s="104" t="s">
        <v>147</v>
      </c>
      <c r="C51" s="103">
        <v>2</v>
      </c>
      <c r="D51" s="113"/>
      <c r="E51" s="114"/>
      <c r="F51" s="115" t="s">
        <v>148</v>
      </c>
      <c r="G51" s="115" t="s">
        <v>149</v>
      </c>
      <c r="H51" s="115" t="s">
        <v>150</v>
      </c>
      <c r="I51" s="186"/>
    </row>
    <row r="52" spans="2:9" ht="21.95" thickTop="1" thickBot="1">
      <c r="B52" s="97" t="s">
        <v>151</v>
      </c>
      <c r="C52" s="98">
        <f>SUM(C53:C59)</f>
        <v>6200</v>
      </c>
      <c r="D52" s="120" t="s">
        <v>152</v>
      </c>
      <c r="E52" s="121">
        <f>D3</f>
        <v>0</v>
      </c>
      <c r="F52" s="122">
        <v>0</v>
      </c>
      <c r="G52" s="122">
        <v>0</v>
      </c>
      <c r="H52" s="122">
        <v>0</v>
      </c>
      <c r="I52" s="186"/>
    </row>
    <row r="53" spans="2:9" ht="20.100000000000001">
      <c r="B53" s="104" t="s">
        <v>153</v>
      </c>
      <c r="C53" s="127">
        <v>4000</v>
      </c>
      <c r="D53" s="120" t="s">
        <v>154</v>
      </c>
      <c r="E53" s="121">
        <f>E6</f>
        <v>25</v>
      </c>
      <c r="F53" s="122">
        <v>0</v>
      </c>
      <c r="G53" s="122">
        <v>0</v>
      </c>
      <c r="H53" s="122">
        <v>0</v>
      </c>
      <c r="I53" s="186"/>
    </row>
    <row r="54" spans="2:9" ht="20.100000000000001">
      <c r="B54" s="104" t="s">
        <v>155</v>
      </c>
      <c r="C54" s="127">
        <v>200</v>
      </c>
      <c r="D54" s="128" t="s">
        <v>156</v>
      </c>
      <c r="E54" s="121">
        <f>D12</f>
        <v>0</v>
      </c>
      <c r="F54" s="122">
        <v>0</v>
      </c>
      <c r="G54" s="122">
        <v>0</v>
      </c>
      <c r="H54" s="122">
        <v>0</v>
      </c>
      <c r="I54" s="186"/>
    </row>
    <row r="55" spans="2:9" ht="20.100000000000001">
      <c r="B55" s="104" t="s">
        <v>157</v>
      </c>
      <c r="C55" s="127">
        <v>0</v>
      </c>
      <c r="D55" s="120" t="s">
        <v>158</v>
      </c>
      <c r="E55" s="121">
        <f>C22</f>
        <v>6</v>
      </c>
      <c r="F55" s="121">
        <f>C23</f>
        <v>5400</v>
      </c>
      <c r="G55" s="121">
        <f>C24</f>
        <v>3000</v>
      </c>
      <c r="H55" s="122">
        <f>C25</f>
        <v>3600</v>
      </c>
      <c r="I55" s="186"/>
    </row>
    <row r="56" spans="2:9" ht="20.100000000000001">
      <c r="B56" s="69" t="s">
        <v>159</v>
      </c>
      <c r="C56" s="130">
        <v>0</v>
      </c>
      <c r="D56" s="120"/>
      <c r="E56" s="121"/>
      <c r="F56" s="121"/>
      <c r="G56" s="121"/>
      <c r="H56" s="122"/>
      <c r="I56" s="186"/>
    </row>
    <row r="57" spans="2:9" ht="20.100000000000001">
      <c r="B57" s="104" t="s">
        <v>160</v>
      </c>
      <c r="C57" s="127">
        <v>2000</v>
      </c>
      <c r="D57" s="120" t="s">
        <v>161</v>
      </c>
      <c r="E57" s="121">
        <f>C28+C34</f>
        <v>0</v>
      </c>
      <c r="F57" s="121">
        <f>C29+C35</f>
        <v>0</v>
      </c>
      <c r="G57" s="121">
        <f>C30+C36</f>
        <v>0</v>
      </c>
      <c r="H57" s="122">
        <f>C31+C37</f>
        <v>0</v>
      </c>
      <c r="I57" s="186"/>
    </row>
    <row r="58" spans="2:9" ht="20.100000000000001">
      <c r="B58" s="69" t="s">
        <v>162</v>
      </c>
      <c r="C58" s="131">
        <v>0</v>
      </c>
      <c r="D58" s="120" t="s">
        <v>163</v>
      </c>
      <c r="E58" s="121">
        <f>C40</f>
        <v>0</v>
      </c>
      <c r="F58" s="121">
        <f>C41</f>
        <v>0</v>
      </c>
      <c r="G58" s="121">
        <f>C42</f>
        <v>0</v>
      </c>
      <c r="H58" s="122">
        <f>C43</f>
        <v>0</v>
      </c>
      <c r="I58" s="186"/>
    </row>
    <row r="59" spans="2:9" ht="20.100000000000001">
      <c r="B59" s="104" t="s">
        <v>164</v>
      </c>
      <c r="C59" s="127">
        <v>0</v>
      </c>
      <c r="D59" s="120" t="s">
        <v>165</v>
      </c>
      <c r="E59" s="132">
        <f>SUM(E52:E58)</f>
        <v>31</v>
      </c>
      <c r="F59" s="132">
        <f>SUM(F52:F58)</f>
        <v>5400</v>
      </c>
      <c r="G59" s="132">
        <f>SUM(G52:G58)</f>
        <v>3000</v>
      </c>
      <c r="H59" s="132">
        <f>SUM(H52:H58)</f>
        <v>3600</v>
      </c>
      <c r="I59" s="186"/>
    </row>
    <row r="60" spans="2:9" ht="21" thickBot="1">
      <c r="B60" s="60" t="s">
        <v>166</v>
      </c>
      <c r="C60" s="61">
        <f>C21+C27+C33+C39+C45+C52</f>
        <v>18202</v>
      </c>
      <c r="D60" s="62"/>
      <c r="E60" s="63"/>
      <c r="F60" s="63"/>
      <c r="G60" s="64"/>
      <c r="H60" s="133"/>
      <c r="I60" s="186"/>
    </row>
    <row r="61" spans="2:9" ht="15.95" thickTop="1"/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D1FAF-C16B-6042-A36B-5ED623F22371}">
  <dimension ref="A1"/>
  <sheetViews>
    <sheetView workbookViewId="0"/>
  </sheetViews>
  <sheetFormatPr defaultColWidth="11.42578125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Jerzy</dc:creator>
  <cp:keywords/>
  <dc:description/>
  <cp:lastModifiedBy>Maciej Bardan</cp:lastModifiedBy>
  <cp:revision/>
  <dcterms:created xsi:type="dcterms:W3CDTF">2015-06-05T18:19:34Z</dcterms:created>
  <dcterms:modified xsi:type="dcterms:W3CDTF">2025-05-28T10:12:02Z</dcterms:modified>
  <cp:category/>
  <cp:contentStatus/>
</cp:coreProperties>
</file>